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SO 11-10-01.A" sheetId="2" r:id="rId2"/>
    <sheet name="SO 11-10-01.B" sheetId="3" r:id="rId3"/>
    <sheet name="SO-11-20-01" sheetId="4" r:id="rId4"/>
    <sheet name="SO 11-30-01" sheetId="5" r:id="rId5"/>
    <sheet name="SO 11-30-02" sheetId="6" r:id="rId6"/>
    <sheet name="SO 98-98" sheetId="7" r:id="rId7"/>
  </sheets>
  <definedNames/>
  <calcPr/>
  <webPublishing/>
</workbook>
</file>

<file path=xl/sharedStrings.xml><?xml version="1.0" encoding="utf-8"?>
<sst xmlns="http://schemas.openxmlformats.org/spreadsheetml/2006/main" count="1776" uniqueCount="557">
  <si>
    <t>Aspe</t>
  </si>
  <si>
    <t>Rekapitulace ceny</t>
  </si>
  <si>
    <t>S632000177-zm01</t>
  </si>
  <si>
    <t>Rekonstrukce mostu v km 39,019 na trati Středokluky – Podlešín (Zákolany)</t>
  </si>
  <si>
    <t>ZŘ</t>
  </si>
  <si>
    <t>20221128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</si>
  <si>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</si>
  <si>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</si>
  <si>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</si>
  <si>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</si>
  <si>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</si>
  <si>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</si>
  <si>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</si>
  <si>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</si>
  <si>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</t>
  </si>
  <si>
    <t>Železniční svršek</t>
  </si>
  <si>
    <t xml:space="preserve">  SO 11-10-01.A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</si>
  <si>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</si>
  <si>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</si>
  <si>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</si>
  <si>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</si>
  <si>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</si>
  <si>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</si>
  <si>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</si>
  <si>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</si>
  <si>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</si>
  <si>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</si>
  <si>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</si>
  <si>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</si>
  <si>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</si>
  <si>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</si>
  <si>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</si>
  <si>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</si>
  <si>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</si>
  <si>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</si>
  <si>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</si>
  <si>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</si>
  <si>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</si>
  <si>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</si>
  <si>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</si>
  <si>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</si>
  <si>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</si>
  <si>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</si>
  <si>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</si>
  <si>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</si>
  <si>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11-10-01.A</t>
  </si>
  <si>
    <t>SD</t>
  </si>
  <si>
    <t>0</t>
  </si>
  <si>
    <t>Všeobecné konstrukce a práce</t>
  </si>
  <si>
    <t>P</t>
  </si>
  <si>
    <t>1</t>
  </si>
  <si>
    <t>015111</t>
  </si>
  <si>
    <t/>
  </si>
  <si>
    <t>POPLATKY ZA LIKVIDACŮ ODPADŮ NEKONTAMINOVANÝCH - 17 05 04 VYTĚŽENÉ ZEMINY A HORNINY - I. TŘÍDA TĚŽITELNOSTI</t>
  </si>
  <si>
    <t>T</t>
  </si>
  <si>
    <t>2022_OTSKP</t>
  </si>
  <si>
    <t>PP</t>
  </si>
  <si>
    <t>VV</t>
  </si>
  <si>
    <t>"z odkopu pro konstrukční vrstvy    
183,794*2,00=367,588 [A]"=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</si>
  <si>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</si>
  <si>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</si>
  <si>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015150</t>
  </si>
  <si>
    <t>POPLATKY ZA LIKVIDACŮ ODPADŮ NEKONTAMINOVANÝCH - 17 05 08 ŠTĚRK Z KOLEJIŠTĚ (ODPAD PO RECYKLACI)</t>
  </si>
  <si>
    <t>"173,8*1,8=312,840 [A]"=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</si>
  <si>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</si>
  <si>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Zemní práce</t>
  </si>
  <si>
    <t>123735</t>
  </si>
  <si>
    <t>ODKOP PRO SPOD STAVBU SILNIC A ŽELEZNIC TŘ. I, ODVOZ DO 8KM</t>
  </si>
  <si>
    <t>M3</t>
  </si>
  <si>
    <t>"odkop pro konstrukční vrstvy    
směr Středokluky    
konstrukční vrstva fr . 0-63    
17,5*11,405*0,25=49,897 [A]   
17,5*9,6*0,25=42,000 [B]   
směr Podlešín     
konstrukční vrstva fr . 0-63    
17,5*11,405*0,25=49,897 [C]   
17,5*9,6*0,25=42,000 [D]   
Celkem: A+B+C+D=183,794 [E]"=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</si>
  <si>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zhutnění podloží, případně i svahů vč. svahování   
- zřízení stupňů v podloží a lavic na svazích, není-li pro tyto práce zřízena samostatná položka   
- udržování výkopiště a jeho ochrana proti vodě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</si>
  <si>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4</t>
  </si>
  <si>
    <t>17120</t>
  </si>
  <si>
    <t>ULOŽENÍ SYPANINY DO NÁSYPŮ A NA SKLÁDKY BEZ ZHUTNĚNÍ</t>
  </si>
  <si>
    <t>"183,794=183,794 [A]"=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</si>
  <si>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</si>
  <si>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5</t>
  </si>
  <si>
    <t>Komunikace</t>
  </si>
  <si>
    <t>501101</t>
  </si>
  <si>
    <t>ZŘÍZENÍ KONSTRU NÍ VRSTVY TĚLESA ŽELEZNIČNÍHO SPODKU ZE ŠTĚRKODRTI NOVÉ</t>
  </si>
  <si>
    <t>"směr Středokluky    
konstrukční vrstva fr . 0-63    
(17,5+20,1)*11,405*0,25=107,207 [A]   
(17,5+20,1)*9,6*0,25=90,240 [B]   
výběh ZKPP   
5*11,405*0,25=14,256 [C]   
směr Podlešín     
konstrukční vrstva fr . 0-63    
(17,5+20,1)*11,405*0,25=107,207 [D]   
(17,5+20,1)*9,6*0,25=90,240 [E]   
výběh ZKPP   
5*11,405*0,25=14,256 [F]   
Celkem: A+B+C+D+E+F=423,406 [G]"=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</si>
  <si>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</si>
  <si>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512550</t>
  </si>
  <si>
    <t>KOLEJOVÉ LOŽE - ZŘÍZENÍ Z KAMENIVA HRUBÉHO DRCENÉHO (ŠTĚRK)</t>
  </si>
  <si>
    <t>"na mostě a ve výbězích   
3,2*32=102,400 [A]   
úpravy na svršku     
2,2*(90-32)=127,600 [B]   
2,2*(90-32)=127,600 [C]   
Celkem: A+B+C=357,600 [D]"=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</si>
  <si>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</si>
  <si>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7</t>
  </si>
  <si>
    <t>513550</t>
  </si>
  <si>
    <t>KOLEJOVÉ LOŽE - DOPLNĚNÍ Z KAMENIVA HRUBÉHO DRCENÉHO (ŠTĚRK)</t>
  </si>
  <si>
    <t>"2x vůz SA pro ASP   
35*2=70,000 [A]   
Celkem: A=70,000 [B]"=</t>
  </si>
  <si>
    <t>8</t>
  </si>
  <si>
    <t>52A141</t>
  </si>
  <si>
    <t>KOLEJ 49 E1 REGENEROVANÁ, ROZD. "C", BEZSTYKOVÁ, PR. BET. PODKLADNICOVÝ UŽITÝ, UP. TUHÉ</t>
  </si>
  <si>
    <t>M</t>
  </si>
  <si>
    <t>V položce je zahrnuta výměna svěrek za ŽS 4, a výměna a doplnění pražců včetně řezání.   
Výměna prvků bude upřesněna dle předkategorizace dodané investorem</t>
  </si>
  <si>
    <t>zpětně vložená kolej mimo most 89,52-25=64.520 [A]</t>
  </si>
  <si>
    <t>1. Položka obsahuje:    
 – ověření kvality vyzískaných materiálů s případnou regenerací do předpisového stavu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</si>
  <si>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9</t>
  </si>
  <si>
    <t>542121</t>
  </si>
  <si>
    <t>SMĚROVÉ A VÝŠKOVÉ VYROVNÁNÍ KOLEJE NA PRAŽCÍCH BETONOVÝCH DO 0,05 M</t>
  </si>
  <si>
    <t>"dle TZ    
142=142,000 [A]"=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</si>
  <si>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</si>
  <si>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10</t>
  </si>
  <si>
    <t>542312</t>
  </si>
  <si>
    <t>NÁSLEDNÁ ÚPRAVA SMĚROVÉHO A VÝŠKOVÉHO USPOŘÁDÁNÍ KOLEJE - PRAŽCE BETONOVÉ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</si>
  <si>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</si>
  <si>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11</t>
  </si>
  <si>
    <t>545121</t>
  </si>
  <si>
    <t>SVAR KOLEJNIC (STEJNÉHO TVARU) 49 E1, T JEDNOTLIVĚ</t>
  </si>
  <si>
    <t>KUS</t>
  </si>
  <si>
    <t>"8*2=16,000 [A]"=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</si>
  <si>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</si>
  <si>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12</t>
  </si>
  <si>
    <t>549311</t>
  </si>
  <si>
    <t>ZRUŠENÍ A ZNOVUZŘÍZENÍ BEZSTYKOVÉ KOLEJE NA NEDEMONTOVANÝCH ÚSECÍCH V KOLEJI</t>
  </si>
  <si>
    <t>"75*2=150,000 [A]"=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</si>
  <si>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</si>
  <si>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17</t>
  </si>
  <si>
    <t>528131</t>
  </si>
  <si>
    <t>KOLEJ 49 E1, ROZD. "C", BEZSTYKOVÁ, PR. BET. PODKLADNICOVÝ, UP. TUHÉ</t>
  </si>
  <si>
    <t>OTSKP 2022</t>
  </si>
  <si>
    <t>nový svršek na mostě a předpolích 25=25.000 [A]</t>
  </si>
  <si>
    <t>1. Položka obsahuje:  
 – defektoskopické zkoušky kolejnic, jsou-li vyžadovány  
 – dodávku uvedeného typu kolejnic, pražcu (popr. mostnic), upevnovadel a drobného kolejiva v uvedeném rozdelení koleje pro normální rozchod kolejí (1435 mm)  
 – montáž kolejových polí ze soucástí železnicního svršku uvedených typu na montážní základne, popr. prímo na staveništi nebo strojní linkou  
 – dopravu smontovaných kolejových polí nebo soucástí z montážní základny na místo urcení, pokud si to zvolená technologie pokládky vyžaduje  
 – zrízení koleje pomocí kolejových polí za použití vhodného kladecího prostredku  
 – sespojkování kolejových polí bez jejich svarení  
  – smerovou a výškovou úpravu koleje do predepsané polohy vcetne stabilizace kolejového lože  
 – ocištení a naolejování spojkových a sverkových šroubu pred zahájením provozu  
 – pomocné a dokoncovací práce  
 – prípadné ztížení práce pri prekážách na jedné nebo obou stranách, v tunelu i pri rekonstrukcích  
2. Položka neobsahuje:  
 – zrízení kolejového lože  
 – svarování kolejnic do bezstykové koleje  
 – broušení koleje  
 – prípadnou dodávku a montáž pražcových kotev  
 – následnou úpravu smerového a výškového usporádání koleje  
3. Zpusob merení:  
Merí se délka koleje ve smyslu CSN 73 6360, tj. v ose koleje.</t>
  </si>
  <si>
    <t>Ostatní konstrukce a práce</t>
  </si>
  <si>
    <t>13</t>
  </si>
  <si>
    <t>965010</t>
  </si>
  <si>
    <t>ODSTRANĚNÍ KOLEJOVÉHO LOŽE A DRÁŽNÍCH STEZEK</t>
  </si>
  <si>
    <t>"2,2*(90-11)=173,800 [A]"=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</si>
  <si>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</si>
  <si>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14</t>
  </si>
  <si>
    <t>965090</t>
  </si>
  <si>
    <t>ODSTRANĚNÍ KOLEJOVÉHO LOŽE A DRÁŽNÍCH STEZEK - DOPRAVA VÝSIVEK</t>
  </si>
  <si>
    <t>M3KM</t>
  </si>
  <si>
    <t>"173,8*8=1 390,400 [A]"=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</si>
  <si>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</si>
  <si>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15</t>
  </si>
  <si>
    <t>965154</t>
  </si>
  <si>
    <t>DEMONTÁŽ KOLEJE NA MOSTNÍCH KONSTRUKCÍCH ROZEBRÁNÍM DO SOUCÁSTÍ</t>
  </si>
  <si>
    <t>Včetně odvozu na místo určené zástupcem ST</t>
  </si>
  <si>
    <t>kolej na Mostnicích 11=11.000 [A]</t>
  </si>
  <si>
    <t>1. Položka obsahuje:  
 – uvolnení kolejového roštu z kolejového lože  
 – odstranení kolejnicových propojek, uzemnení a jiného vybavení  
 – prípadné rozrezání kolejového roštu  
 – úplné rozebrání koleje v míste demontáže do kolejových polí a jejich hrubé ocištení  
 – preložení na vhodnou deponii v blízkosti místa demontáže, popr. naložení na dopravní prostredek  
 – príplatky za ztížené podmínky pri práci v kolejišti, napr. za prekážky na strane koleje apod.  
2. Položka neobsahuje:  
 – mostní konstrukce, nacení se položkami bourání BETONOVÝch konstrukcí ve sd 966  
 – odvoz vybouraného materiálu do skladu nebo na likvidaci  
 – poplatky za likvidaci odpadu, nacení se položkami ze ssd 0  
3. Zpusob merení:  
Merí se délka koleje ve smyslu CSN 73 6360, tj. v ose koleje.</t>
  </si>
  <si>
    <t>16</t>
  </si>
  <si>
    <t>965114</t>
  </si>
  <si>
    <t>DEMONTÁŽ KOLEJE NA BETONOVÝCH PRAŽCÍCH ROZEBRÁNÍM DO SOUCÁSTÍ</t>
  </si>
  <si>
    <t>Včetně odvozu na základnu</t>
  </si>
  <si>
    <t>demontáž koleje mimo 89,52-11=78.520 [A]</t>
  </si>
  <si>
    <t>1. Položka obsahuje:  
 – uvolnení kolejového roštu z kolejového lože  
 – odstranení kolejnicových propojek, uzemnení a jiného vybavení  
 – prípadné rozrezání kolejového roštu  
 – úplné rozebrání koleje v míste demontáže do jednotlivých soucástí a jejich hrubé ocištení  
 – naložení vybouraného materiálu na dopravní prostredek  
 – príplatky za ztížené podmínky pri práci v kolejišti, napr. za prekážky na strane koleje apod.  
2. Položka neobsahuje:  
 – odvoz vybouraného materiálu na montážní základnu nebo na likvidaci  
 – poplatky za likvidaci odpadu, nacení se položkami ze ssd 0  
3. Zpusob merení:  
Merí se délka koleje ve smyslu CSN 73 6360, tj. v ose koleje.</t>
  </si>
  <si>
    <t xml:space="preserve">  SO 11-10-01.B</t>
  </si>
  <si>
    <t>Železniční svršek 3. podbití</t>
  </si>
  <si>
    <t>SO 11-10-01.B</t>
  </si>
  <si>
    <t>Úprava GPK od km 89,414 do km 89,584  3.podbití. Dle technické zprávy, výkresových příloh projektové dokumentace, TKP staveb státních drah a výkazů materiálu projektu a souhrnných částí dokumentace stavby. Úprava GPK po uvedení do provozu - 3.podbití koleje nejdéle do 13. měsíců od ukončení stavebních prací (tj. po posledním Potvrzení o převzetí části Díla) a současně do vydání kolaudačního souhlasu.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</si>
  <si>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</si>
  <si>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D.2.1.4</t>
  </si>
  <si>
    <t>Mosty, propustky a zdi</t>
  </si>
  <si>
    <t xml:space="preserve">  SO-11-20-01</t>
  </si>
  <si>
    <t>Most v km 39,019</t>
  </si>
  <si>
    <t>SO-11-20-01</t>
  </si>
  <si>
    <t>015111R</t>
  </si>
  <si>
    <t>včetně dopravy do reciklačního centra</t>
  </si>
  <si>
    <t>"převzato z pol.17120 (předpoklad 30%)   
(2453,226+41,085)*2,0*0,3=1 496,587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</si>
  <si>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</si>
  <si>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015330R</t>
  </si>
  <si>
    <t>POPLATKY ZA LIKVIDACŮ ODPADŮ NEKONTAMINOVANÝCH - 17 05 04 KAMENNÁ SUŤ</t>
  </si>
  <si>
    <t>"672,067*2,8=1 881,788 [A]"=</t>
  </si>
  <si>
    <t>015510R</t>
  </si>
  <si>
    <t>POPLATKY ZA LIKVIDACŮ ODPADŮ - INERTNÍ ODPAD KATEGORIE S-IO</t>
  </si>
  <si>
    <t>včetně dopravy na určenou skládku kategorie S-IO</t>
  </si>
  <si>
    <t>"převzato z pol.17120 (předpoklad 70%)   
(2453,226+41,085)*2,0*0,7=3 492,035 [A]"=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</si>
  <si>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3. Způsob měření:   
Tunou se rozumí hmotnost odpadu vytříděného v souladu se zákonem č. 185/2001 Sb., o nakládání s odpady, v platném znění.</t>
  </si>
  <si>
    <t>02943</t>
  </si>
  <si>
    <t>OSTATNÍ POŽADAVKY - VYPRACOVÁNÍ RDS</t>
  </si>
  <si>
    <t>KPL</t>
  </si>
  <si>
    <t>Položka RDS -Veškerá dokumentace zhotovitele potřebná pro realizaci stavby dle ZTP, kap.4.4. pro prefabrikované díly dle výkresu tvaru. Včetně statického výpočtu</t>
  </si>
  <si>
    <t>zahrnuje veškeré náklady spojené s objednatelem požadovanými pracemi</t>
  </si>
  <si>
    <t>63</t>
  </si>
  <si>
    <t>03350</t>
  </si>
  <si>
    <t>SLUŽBY ZAJIŠTUJÍCÍ REGUL, PREVED A OCHRANU VEREJ DOPRAVY</t>
  </si>
  <si>
    <t>Zahrnuje veškeré nákladys na zřízení objízdné trasy.  
Objízdná trasa bude projednána před započetím stavby u příslušného insektorátu dopravní policie, jak bylo požadováno v jejich vyjádření.  
Úplná uzavírka komunikace pod mostem je uvažována pouze na snesení stávající OK a osazení nových ocelových nosníků.   
Zahrnuje dopravní zančení dle schéma B15 a dále označení pracovního místa dle schéma B2 dle TP 66.</t>
  </si>
  <si>
    <t>1=1.000 [A]</t>
  </si>
  <si>
    <t>zahrnuje objednatelem povolené náklady na služby pro zhotovitele</t>
  </si>
  <si>
    <t>11120</t>
  </si>
  <si>
    <t>ODSTRANĚNÍ KŘOVIN</t>
  </si>
  <si>
    <t>M2</t>
  </si>
  <si>
    <t>"zprava za křídly   
192,435*1,15=221,300 [A]   
zleva za křídly    
190,48*1,15=219,052 [B]   
Celkem: A+B=440,352 [C]"=</t>
  </si>
  <si>
    <t>odstranění křovin a stromů do průměru 100 mm    
doprava dřevin bez ohledu na vzdálenost    
spálení na hromadách nebo štěpkování</t>
  </si>
  <si>
    <t>112035</t>
  </si>
  <si>
    <t>KÁCENÍ STROMŮ D KMENE PŘES 0,9M S ODSTR PAŘEZŮ, ODVOZ DO 8KM</t>
  </si>
  <si>
    <t>"okolí mostu    
4=4,000 [A]"=</t>
  </si>
  <si>
    <t>Kácení stromů se měří v [ks] poražených stromů (průměr stromů se měří ve výšce 1,3m nad terénem) a zahrnuje zejména:   
- poražení stromu a osekání větví   
- spálení větví na hromadách nebo štěpkování   
- dopravu a uložení kmenů, případné další práce s nimi dle pokynů zadávací dokumentace   
Odstranění pařezů se měří v [ks] vytrhaných nebo vykopaných pařezů a zahrnuje zejména:   
- vytrhání nebo vykopání pařezů   
- veškeré zemní práce spojené s odstraněním pařezů   
- dopravu a uložení pařezů, případně další práce s nimi dle pokynů zadávací dokumentace   
- zásyp jam po pařezech</t>
  </si>
  <si>
    <t>12110</t>
  </si>
  <si>
    <t>SEJMUTÍ ORNICE NEBO LESNÍ PŮDY</t>
  </si>
  <si>
    <t>"zprava za křídly   
192,435*1,15*0,15=33,195 [A]   
zleva za křídly    
190,48*1,15*0,15=32,858 [B]   
Celkem: A+B=66,053 [C];ponecháno na místě do 1km ke zpětnému použití, přebytečný materiál bude odvezen na místo určené investorem"=</t>
  </si>
  <si>
    <t>položka zahrnuje sejmutí ornice bez ohledu na tloušťku vrstvy a její vodorovnou dopravu    
nezahrnuje uložení na trvalou skládku</t>
  </si>
  <si>
    <t>131735</t>
  </si>
  <si>
    <t>HLOUBENÍ JAM ZAPAŽ I NEPAŽ TŘ. I, ODVOZ DO 8KM</t>
  </si>
  <si>
    <t>"odkop pro základy a novou NK   
směr Středokluky    
94*((19,810+6,870)/2)=1 253,960 [A]   
směr Podlešín   
89,9*((19,810+6,870)/2)=1 199,266 [B]   
Celkem: A+B=2 453,226 [C]"=</t>
  </si>
  <si>
    <t>položka zahrnuje:   
- vodorovná a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</si>
  <si>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132735</t>
  </si>
  <si>
    <t>HLOUBENÍ RÝH ŠÍŘ DO 2M PAŽ I NEPAŽ TŘ. I, ODVOZ DO 8KM</t>
  </si>
  <si>
    <t>"odkop ruční pro kabely   
20,440*1*1=20,440 [A]   
20,645*1*1=20,645 [B]   
Celkem: A+B=41,085 [C]"=</t>
  </si>
  <si>
    <t>"převzato z pol.131737 a 132737   
2453,226+41,085=2 494,311 [A]"=</t>
  </si>
  <si>
    <t>položka zahrnuje:    
- kompletní provedení zemní konstrukce do předepsaného tvaru    
- ošetření úložiště po celou dobu práce v něm vč. klimatických opatření    
- ztížení v okolí vedení, konstrukcí a objektů a jejich dočasné zajištění    
- ztížení provádění ve ztížených podmínkách a stísněných prostorech    
- ztížené ukládání sypaniny pod vodu    
- ukládání po vrstvách a po jiných nutných částech (figurách) vč. dosypávek    
- spouštění a nošení materiálu    
- úprava, očištění a ochrana podloží a svahů    
- svahování, uzavírání povrchů svahů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</si>
  <si>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</si>
  <si>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</si>
  <si>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"zásyp přechodových oplastí NK dle podélného řezu včetně zásypu žlabu     
směr Středokluky    
50,7*((19,810+6,870)/2)=676,338 [A]   
směr Podlešín   
50,64*((19,810+6,870)/2)=675,538 [B]   
v otvoru pod komunikací pod chodníky    
4*6,7*2=53,600 [C]   
Celkem: A+B+C=1 405,476 [D]"=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</si>
  <si>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</si>
  <si>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</si>
  <si>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</si>
  <si>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"ornice zpět    
zprava za křídly   
192,435*1,15=221,300 [A]   
zleva za křídly    
190,48*1,15=219,052 [B]   
Celkem: A+B=440,352 [C];"=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</si>
  <si>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</si>
  <si>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</si>
  <si>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</si>
  <si>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"osetí ornice     
zprava za křídly   
192,435*1,15=221,300 [A]   
zleva za křídly    
190,48*1,15=219,052 [B]   
Celkem: A+B=440,352 [C];"=</t>
  </si>
  <si>
    <t>Zahrnuje dodání předepsané travní směsi, její výsev na ornici, zalévání, první pokosení, to vše bez ohledu na sklon terénu</t>
  </si>
  <si>
    <t>18247</t>
  </si>
  <si>
    <t>OŠETŘOVÁNÍ TRÁVNÍKU</t>
  </si>
  <si>
    <t>"zleva za křídly   
zprava za křídly   
192,435*1,15=221,300 [A]   
zleva za křídly    
190,48*1,15=219,052 [B]   
Celkem: A+B=440,352 [C];"=</t>
  </si>
  <si>
    <t>Zahrnuje pokosení se shrabáním, naložení shrabků na dopravní prostředek, s odvozem a se složením, to vše bez ohledu na sklon terénu    
zahrnuje nutné zalití a hnojení</t>
  </si>
  <si>
    <t>Základy</t>
  </si>
  <si>
    <t>27231</t>
  </si>
  <si>
    <t>ZÁKLADY Z PROSTÉHO BETONU</t>
  </si>
  <si>
    <t>"betonová patka branky    
0,18*0,18*0,5*2=0,032 [A]"=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</si>
  <si>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</si>
  <si>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272325</t>
  </si>
  <si>
    <t>ZÁKLADY ZE ŽELEZOBETONU DO C30/37</t>
  </si>
  <si>
    <t>"dle přílohy 2.09   
31,5=31,500 [A]   
dle přílohy 2.013   
72=72,000 [B]   
dle přílohy 2.016   
19,8=19,800 [C]   
Celkem: A+B+C=123,300 [D]"=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</si>
  <si>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</si>
  <si>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Svislé konstrukce</t>
  </si>
  <si>
    <t>31721</t>
  </si>
  <si>
    <t>ŘÍMSY Z KAMENE A LOM VÝROBKŮ</t>
  </si>
  <si>
    <t>"dle přílohy č. 2.016   
KAMENNÁ KORUNA   
4,8=4,800 [A]"=</t>
  </si>
  <si>
    <t>Položka zahrnuje dodání předepsaného hlavního materiálu, spojovacího materiálu, vyzdění do předepsaného tavru, včetně mimostaveništní a vnitrostaveništní dopravy</t>
  </si>
  <si>
    <t>18</t>
  </si>
  <si>
    <t>317325</t>
  </si>
  <si>
    <t>ŘÍMSY ZE ŽELEZOBETONU DO C30/37</t>
  </si>
  <si>
    <t>"dle přílohy 2.15   
ŘÍMSA VPRAVO   
5,0=5,000 [A]   
ŘÍMSA VLEVO   
5,0=5,000 [B]   
ŘÍMSA VPRAVO NA KŘÍDLE   
5,0=5,000 [C]   
ŘÍMSA VLEVO NA KŘÍDLE   
5,3=5,300 [D]   
Celkem: A+B+C+D=20,300 [E]"=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</si>
  <si>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</si>
  <si>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19</t>
  </si>
  <si>
    <t>317365</t>
  </si>
  <si>
    <t>VÝZTUŽ ŘÍMS Z OCELI 10505, B500B</t>
  </si>
  <si>
    <t>"dle přílohy 2.15   
dohad 180 kg/m3   
20,3*180/1000=3,654 [A]"=</t>
  </si>
  <si>
    <t>položka zahrnuje: 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    
- povrchovou antikorozní úpravu výztuže,    
- separaci výztuže,    
- osazení měřících zařízení a úpravy pro ně,    
- osazení měřících skříní nebo míst pro měření bludných proudů.</t>
  </si>
  <si>
    <t>20</t>
  </si>
  <si>
    <t>327211</t>
  </si>
  <si>
    <t>ZDI OPĚRNÉ, ZÁRUBNÍ, NÁBŘEŽNÍ Z LOMOVÉHO KAMENE NA SUCHO</t>
  </si>
  <si>
    <t>"rovnaniny za opěrami    
směr Středokluky    
3,2*5,9=18,880 [A]   
směr Podlešín     
3,2*5,9=18,880 [B]   
Celkem: A+B=37,760 [C]"=</t>
  </si>
  <si>
    <t>položka zahrnuje dodávku a osazení lomového kamene, jeho výběr a případnou úpravu</t>
  </si>
  <si>
    <t>21</t>
  </si>
  <si>
    <t>32732</t>
  </si>
  <si>
    <t>ZDI OPĚR, ZÁRUB, NÁBŘEŽ ZE ŽELEZOBET</t>
  </si>
  <si>
    <t>"dle přélohy č. 2.016   
dříky a římsy    
18,6=18,600 [A]"=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</si>
  <si>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</si>
  <si>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22</t>
  </si>
  <si>
    <t>327365</t>
  </si>
  <si>
    <t>VÝZTUŽ ZDÍ OPĚRNÝCH, ZÁRUBNÍCH, NÁBŘEŽNÍCH Z OCELI 10505, B500B</t>
  </si>
  <si>
    <t>"Dle přílohy 2.017   
5,2=5,200 [A]"=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</si>
  <si>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</si>
  <si>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23</t>
  </si>
  <si>
    <t>333213</t>
  </si>
  <si>
    <t>OBKLAD MOST OPĚR A KŘÍDEL Z LOM KAMENE</t>
  </si>
  <si>
    <t>Kamenný obklad opěr a křídel nepravidelného tvaru s průběžnou spárou.</t>
  </si>
  <si>
    <t>"dle přílohy 2.023   
18,3=18,300 [A]   
dle přílohy 2.016   
3,16=3,160 [B]   
a+b=21,460 [C]"=</t>
  </si>
  <si>
    <t>položka zahrnuje dodávku a osazení lomového kamene, jeho výběr a případnou úpravu, jeho případné kotvení se všemi souvisejícími materiály a pracemi, dodávku předepsané malty, spárování.</t>
  </si>
  <si>
    <t>24</t>
  </si>
  <si>
    <t>333325</t>
  </si>
  <si>
    <t>MOSTNÍ OPĚRY A KŘÍDLA ZE ŽELEZOVÉHO BETONU DO C30/37</t>
  </si>
  <si>
    <t>"dle přílohy 2.009   
RÁMOVÉ STOJKY + KŘÍDLA    
63,2=63,200 [A]   
dle přílohy 2.013   
DŘÍK KŘÍDLA   
122,2=122,200 [B]   
Celkem: A+B=185,400 [C]"=</t>
  </si>
  <si>
    <t>25</t>
  </si>
  <si>
    <t>333365</t>
  </si>
  <si>
    <t>VÝZTUŽ MOSTNÍCH OPĚR A KŘÍDEL Z OCELI 10505, B500B</t>
  </si>
  <si>
    <t>"dle přílohy 2.011   
26=26,000 [A]   
dle přílohy 2.014   
18,6=18,600 [B]   
a+b=44,600 [C]"=</t>
  </si>
  <si>
    <t>26</t>
  </si>
  <si>
    <t>348173</t>
  </si>
  <si>
    <t>ZÁBRADLÍ Z DÍLCŮ KOVOVÝCH ŽÁROVĚ ZINK PONOREM S NÁTĚREM</t>
  </si>
  <si>
    <t>KG</t>
  </si>
  <si>
    <t>včetně kotvení a PKO, nátěrová plocha vč. skladby PKO příloha č.2.024</t>
  </si>
  <si>
    <t>"dle přílohy č. 2.18   
2007,59=2 007,590 [A]"=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</si>
  <si>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    
- veškeré druhy protikorozní ochrany a nátěry konstrukcí,    
- zvláštní spojovací prostředky, rozebíratelnost konstrukce,    
- ochranná opatření před účinky bludných proudů    
- ochranu před přepětím.</t>
  </si>
  <si>
    <t>Vodorovné konstrukce</t>
  </si>
  <si>
    <t>27</t>
  </si>
  <si>
    <t>421325</t>
  </si>
  <si>
    <t>MOSTNÍ NOSNÉ DESKOVÉ KONSTRUKCE ZE ŽELEZOBETONU C30/37</t>
  </si>
  <si>
    <t>"dle přílohy 2.009   
NOVÁ NK PŘÍČEL    
67,5=67,500 [A]"=</t>
  </si>
  <si>
    <t>28</t>
  </si>
  <si>
    <t>42417B</t>
  </si>
  <si>
    <t>MOSTNÍ NOSNÍKY Z OCELI S 355</t>
  </si>
  <si>
    <t>včetně PKO, nátěrová plocha vč.skladby PKO příloha č.2.024</t>
  </si>
  <si>
    <t>"dle přílohy 2.012   
OCELOVÉ NOSNÍKY    
24628/1000=24,628 [A]"=</t>
  </si>
  <si>
    <t>- dílenská dokumentace, včetně technologického předpisu spojování,   
- dodání  materiálu  v požadované kvalitě a výroba konstrukce (včetně  pomůcek,  přípravků a prostředků pro výrobu) bez ohledu na náročnost a její hmotnost,   
- dodání spojovacího materiálu,   
- zřízení  montážních  a  dilatačních  spojů,  spar, včetně potřebných úprav, vložek, opracování, očištění a ošetření,   
- podpěr. konstr. a lešení všech druhů pro montáž konstrukcí i doplňkových, včetně požadovaných otvorů, ochranných a bezpečnostních opatření a základů pro tyto konstrukce a lešení,   
- montáž konstrukce na staveništi, včetně montážních prostředků a pomůcek a zednických výpomocí,                                 
- výplň, těsnění a tmelení spar a spojů,   
- všechny druhy ocelového kotvení,   
- dílenskou přejímku a montážní prohlídku, včetně požadovaných dokladů,   
- zřízení kotevních otvorů nebo jam, nejsou-li částí jiné konstrukce,   
- osazení kotvení nebo přímo částí konstrukce do podpůrné konstrukce nebo do zeminy,   
- výplň kotevních otvorů  (příp.  podlití  patních  desek) maltou,  betonem  nebo  jinou speciální hmotou, vyplnění jam zeminou,   
- veškeré druhy protikorozní ochrany a nátěry konstrukcí,   
- zvláštní spojovací prostředky, rozebíratelnost konstrukce,   
- ochranná opatření před účinky bludných proudů   
- ochranu před přepětím.</t>
  </si>
  <si>
    <t>29</t>
  </si>
  <si>
    <t>451311</t>
  </si>
  <si>
    <t>PODKL A VÝPLŇ VRSTVY Z PROST BET DO C8/10</t>
  </si>
  <si>
    <t>"nepropustný materiál za opěrami    
směr Středokluky   
16,63*4,235=70,428 [A]   
směr Podlešín    
19,8*4,235=83,853 [B]   
Celkem: A+B=154,281 [C]"=</t>
  </si>
  <si>
    <t>30</t>
  </si>
  <si>
    <t>451312</t>
  </si>
  <si>
    <t>PODKLADNÍ A VÝPLŇOVÉ VRSTVY Z PROSTÉHO BETONU C12/15</t>
  </si>
  <si>
    <t>"dle přílohy 2.009   
podkladní beton    
21,6=21,600 [A]   
dle přílohy 2.016   
12,1=12,100 [B]   
Celkem: A+B=33,700 [C]"=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</si>
  <si>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</si>
  <si>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31</t>
  </si>
  <si>
    <t>451314</t>
  </si>
  <si>
    <t>PODKLADNÍ A VÝPLŇOVÉ VRSTVY Z PROSTÉHO BETONU C25/30</t>
  </si>
  <si>
    <t>"podkladní beton za opěrami    
směr Středokluky   
2,03*4,285=8,699 [A]   
směr Podlešín    
2,26*4,285=9,684 [B]   
Celkem: A+B=18,383 [C]"=</t>
  </si>
  <si>
    <t>32</t>
  </si>
  <si>
    <t>45152</t>
  </si>
  <si>
    <t>PODKLADNÍ A VÝPLŇOVÉ VRSTVY Z KAMENIVA DRCENÉHO</t>
  </si>
  <si>
    <t>"Komunikace    
38*0,2=7,600 [A]"=</t>
  </si>
  <si>
    <t>položka zahrnuje dodávku předepsaného kameniva, mimostaveništní a vnitrostaveništní dopravu a jeho uložení   
není-li v zadávací dokumentaci uvedeno jinak, jedná se o nakupovaný materiál</t>
  </si>
  <si>
    <t>33</t>
  </si>
  <si>
    <t>45157</t>
  </si>
  <si>
    <t>PODKLADNÍ A VÝPLŇOVÉ VRSTVY Z KAMENIVA TĚŽENÉHO</t>
  </si>
  <si>
    <t>"ochranana na izolaci štěrkopísek fr ŠP 0/16    
směr Středokluky   
2,03*4,285=8,699 [A]   
směr Podlešín    
2,26*4,285=9,684 [B]   
obsyp drenážní trubky 16-32   
0,099*6*2=1,188 [C]   
Celkem: A+B+C=19,571 [D]"=</t>
  </si>
  <si>
    <t>položka zahrnuje dodávku předepsaného kameniva, mimostaveništní a vnitrostaveništní dopravu a jeho uložení    
není-li v zadávací dokumentaci uvedeno jinak, jedná se o nakupovaný materiál</t>
  </si>
  <si>
    <t>34</t>
  </si>
  <si>
    <t>457324</t>
  </si>
  <si>
    <t>VYROVNÁVACÍ A SPÁD ŽELEZOBETON DO C25/30</t>
  </si>
  <si>
    <t>"tvrdá ochrana izolace NK   
6,0*14,135*0,05=4,241 [A]   
tvrdá ochrana izolace křídla    
3,3*7*0,05=1,155 [B]   
3,3*6,4*0,05=1,056 [C]   
Celkem: A+B+C=6,452 [D]"=</t>
  </si>
  <si>
    <t>35</t>
  </si>
  <si>
    <t>457366</t>
  </si>
  <si>
    <t>VÝZTUŽ VYROVNÁVACÍHO A SPÁDOVÉHO BETONU Z KARI SÍTÍ</t>
  </si>
  <si>
    <t>"výztuž tvrdé ochrany NK   
6,0*14,135*1,25*1,98/1000=0,210 [A]   
tvrdá ochrana izolace křídla    
3,3*7*1,25*1,98/1000=0,057 [B]   
3,3*6,4*1,25*1,98/1000=0,052 [C]   
Celkem: A+B+C=0,319 [D]"=</t>
  </si>
  <si>
    <t>položka zahrnuje: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povrchovou antikorozní úpravu výztuže,    
- separaci výztuže</t>
  </si>
  <si>
    <t>36</t>
  </si>
  <si>
    <t>572211</t>
  </si>
  <si>
    <t>SPOJOVACÍ POSTŘIK Z ASFALTU DO 0,5KG/M2</t>
  </si>
  <si>
    <t>"zpevněná komunikace    
38=38,000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</si>
  <si>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</t>
  </si>
  <si>
    <t>37</t>
  </si>
  <si>
    <t>574A43</t>
  </si>
  <si>
    <t>ASFALTOVÝ BETON PRO OBRUSNÉ VRSTVY ACO 11 TL. 50MM</t>
  </si>
  <si>
    <t>- dodání směsi v požadované kvalitě   
- očištění podkladu   
- uložení směsi dle předepsaného technologického předpisu, zhutnění vrstvy v předepsané tloušťce   
- zřízení vrstvy bez rozlišení šířky, pokládání vrstvy po etapách, včetně pracovních spar a spojů   
- úpravu napojení, ukončení podél obrubníků, dilatačních zařízení, odvodňovacích proužků, odvodňovačů, vpustí, šachet a pod.   
- nezahrnuje postřiky, nátěry   
- nezahrnuje těsnění podél obrubníků, dilatačních zařízení, odvodňovacích proužků, odvodňovačů, vpustí, šachet a pod.</t>
  </si>
  <si>
    <t>38</t>
  </si>
  <si>
    <t>574E98R</t>
  </si>
  <si>
    <t>Recyklovaný materiál FR 0/22 tl 250mm</t>
  </si>
  <si>
    <t>"nezpevněná komunikace     
43=43,000 [A]"=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</si>
  <si>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</si>
  <si>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39</t>
  </si>
  <si>
    <t>57711R</t>
  </si>
  <si>
    <t>Recyklovaný materiál tl 50mm</t>
  </si>
  <si>
    <t>40</t>
  </si>
  <si>
    <t>577221</t>
  </si>
  <si>
    <t>VRSTVY PRO OBNOVU, OPRAVY - INFILTRAČ POSTŘIK DO 1,0KG/M2</t>
  </si>
  <si>
    <t>"komunuikace    
38+43=81,000 [A]"=</t>
  </si>
  <si>
    <t>- dodání všech předepsaných materiálů pro postřiky v předepsaném množství   
- provedení dle předepsaného technologického předpisu   
- zřízení vrstvy bez rozlišení šířky, pokládání vrstvy po etapách   
- úpravu napojení, ukončení 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</si>
  <si>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Úpravy povrchů, podlahy, výplně otvorů</t>
  </si>
  <si>
    <t>41</t>
  </si>
  <si>
    <t>625452</t>
  </si>
  <si>
    <t>ÚPRAVA POVRCHŮ VNĚJŠ KONSTR BETON OMÍT CEM S VLOŽ Z PLET</t>
  </si>
  <si>
    <t>"zídky   
směr Zákolany    
21,5=21,500 [A]   
směr Trněnýy Újezd     
9,5=9,500 [B]   
Celkem: A+B=31,000 [C]"=</t>
  </si>
  <si>
    <t>položka zahrnuje:   
dodávku veškerého materiálu potřebného pro předepsanou úpravu v předepsané kvalitě   
nutné vyspravení podkladu, případně zatření spar zdiva   
položení vrstvy v předepsané tloušťce   
potřebná lešení a podpěrné konstrukce</t>
  </si>
  <si>
    <t>Přidružená stavební výroba</t>
  </si>
  <si>
    <t>42</t>
  </si>
  <si>
    <t>711111R</t>
  </si>
  <si>
    <t>IZOLACE BĚŽNÝCH KONSTRUKCÍ PENETRAČNÍM ADHEZNÍM NÁTĚREM NA BÁZI NÍZKOVISKÓZNÍCH PRYSKYŘIC</t>
  </si>
  <si>
    <t>"NK    
16*6,20=99,200 [A]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</si>
  <si>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geotextilii</t>
  </si>
  <si>
    <t>43</t>
  </si>
  <si>
    <t>711137</t>
  </si>
  <si>
    <t>IZOLACE BĚŽN KONSTR PROTI VOL STÉK VODĚ Z PE FÓLIÍ</t>
  </si>
  <si>
    <t>"Separační fólie   
TYP A   
NK    
16*6,20=99,200 [A]   
křídla    
3,3*7=23,100 [B]   
3,3*6=19,800 [C]   
předpolí    
směr Středokluky    
10,2*4,4=44,880 [D]   
směr Podlešín     
12*4,4=52,800 [E]   
Celkem: A+B+C+D+E=239,780 [F]"=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</si>
  <si>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</si>
  <si>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44</t>
  </si>
  <si>
    <t>711412</t>
  </si>
  <si>
    <t>IZOLACE MOSTOVEK CELOPLOŠNÁ ASFALTOVÝMI PÁSY</t>
  </si>
  <si>
    <t>"TYP A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</si>
  <si>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izolačního materiálu    
- očištění a ošetření podkladu, zadávací dokumentace může zahrnout i případné vyspravení    
- zřízení izolace jako kompletního povlaku, případně komplet. soustavy nebo systému podle příslušného  technolog. předpisu    
- zřízení izolace i jednotlivých vrstev po etapách, včetně pracovních spár a spojů    
- úprava u okrajů, rohů, hran, dilatačních i pracovních spojů, kotev, obrubníků, dilatačních zařízení, odvodnění, otvorů, neizolovaných míst a pod.    
- zajištění odvodnění povrchu izolace, včetně odvodnění nejnižších míst, pokud dokumentace pro zadání stavby nestanoví jinak    
- ochrana izolace do doby zřízení definitivní ochranné vrstvy nebo konstrukce    
- úprava, očištění a ošetření prostoru kolem izolace    
- provedení požadovaných zkoušek    
- nezahrnuje ochranné vrstvy, např. litý asfalt, asfaltový beton    
v této položce se vykáže i izolace rámových konstrukcí (mosty, propusty, kolektory)</t>
  </si>
  <si>
    <t>45</t>
  </si>
  <si>
    <t>711509</t>
  </si>
  <si>
    <t>OCHRANA IZOLACE NA POVRCHU TEXTILIÍ</t>
  </si>
  <si>
    <t>Měkká ochrana hydroizolace geotextilií, dle přílohy č.2.019</t>
  </si>
  <si>
    <t>"TYP A SPECIFIKACE GEOTEXTÍLIE DLE 2.004   
NK    
16*6,20=99,200 [A]   
TYP B   
opěry   
8*7*2=112,000 [B]   
opěry v otvoru    
2,6*7*2=36,400 [C]   
křídla    
z rubu    
19*10,5=199,500 [D]   
19*7=133,000 [E]   
z líce    
4,9*10,5*2=102,900 [F]   
4,9*7*2=68,600 [G]   
předpolí    
směr Středokluky    
10,2*4,4=44,880 [H]   
směr Podlešín     
12*4,4=52,800 [I]   
Celkem: A+B+C+D+E+F+G+H+I=849,280 [J]"=</t>
  </si>
  <si>
    <t>položka zahrnuje:    
- dodání  předepsaného ochranného materiálu    
- zřízení ochrany izolace</t>
  </si>
  <si>
    <t>46</t>
  </si>
  <si>
    <t>71311</t>
  </si>
  <si>
    <t>IZOLACE TEPELNÁ BĚŽNÝCH KONSTRUKCÍ PEVNÁ</t>
  </si>
  <si>
    <t>Měkká ochrana hydroizolace deskami XPS tl.50 mm, dle přílohy č.2.019</t>
  </si>
  <si>
    <t>"TYP B    
opěry   
8*7*2=112,000 [A]   
opěry v otvoru    
2,6*7*2=36,400 [B]   
křídla    
z rubu    
19*10,5=199,500 [C]   
19*7=133,000 [D]   
z líce    
4,9*10,5*2=102,900 [E]   
4,9*7*2=68,600 [F]   
Celkem: A+B+C+D+E+F=652,400 [G]"=</t>
  </si>
  <si>
    <t>položka zahrnuje:    
- dodání a uložení předepsaného izolačního materiálu předepsaným způsobem včetně vnitrostaveništní a mimostaveništní dopravy    
- veškerý upevňovací a pomocný materiál    
- předepsané přesahy (nezapočítávají se do výměry)</t>
  </si>
  <si>
    <t>47</t>
  </si>
  <si>
    <t>76793</t>
  </si>
  <si>
    <t>OPLOCENÍ Z RÁMEČKOVÉHO PLETIVA</t>
  </si>
  <si>
    <t>"dle přílohy 2.016   
1,190*4=4,760 [A]"=</t>
  </si>
  <si>
    <t>- položka zahrnuje vedle vlastního pletiva i rámy, rošty, lišty, kování, podpěrné, závěsné, upevňovací prvky, spojovací a těsnící materiál, pomocný materiál, kompletní povrchovou úpravu.   
- nejsou zahrnuty sloupky a vzpěry, které se vykazují v samostatných položkách 338**, není zahrnuta podezdívka (272**)   
- součástí položky je  případně i ostnatý drát, uvažovaná plocha se pak vypočítává po horní hranu drátu.</t>
  </si>
  <si>
    <t>48</t>
  </si>
  <si>
    <t>76796</t>
  </si>
  <si>
    <t>VRATA A VRÁTKA</t>
  </si>
  <si>
    <t>"dle přílohy 2.016   
1,0*1,3=1,300 [A]"=</t>
  </si>
  <si>
    <t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 
- je zahrnuto drobné zasklení nebo jiná předepsaná výplň.   
- součástí položky je  případně i ostnatý drát, uvažovaná plocha se pak vypočítává po horní hranu drátu.</t>
  </si>
  <si>
    <t>49</t>
  </si>
  <si>
    <t>76799</t>
  </si>
  <si>
    <t>OSTATNÍ KOVOVÉ DOPLŇK KONSTRUKCE</t>
  </si>
  <si>
    <t>"dle přílohy 2.016   
sloupek    
3,85/1000=0,004 [A]   
patka na sloupek    
5,35/1000=0,005 [B]   
Celkem: A+B=0,009 [C]"=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</si>
  <si>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</si>
  <si>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50</t>
  </si>
  <si>
    <t>78271</t>
  </si>
  <si>
    <t>OBKLADY STĚN Z PŘÍROD KAMENE MĚKKÉHO</t>
  </si>
  <si>
    <t>Nároží z opěr bosovaného kamene.</t>
  </si>
  <si>
    <t>"bosáž pískovec dle přílohy 2.023"= 
"1,99+1,8+1,8+1,99+2,2+2,2+2,2+2,2=16,380 [A]"=</t>
  </si>
  <si>
    <t>- položky podlah a obkladů zahrnují kompletní podlahy a obklad, včetně úpravy podkladu, spojovací, spárové malty nebo tmely, dilatace, úpravy rohů, koutů, kolem otvorů, okrajů a pod.</t>
  </si>
  <si>
    <t>Potrubí</t>
  </si>
  <si>
    <t>51</t>
  </si>
  <si>
    <t>875332</t>
  </si>
  <si>
    <t>POTRUBÍ DREN Z TRUB PLAST DN DO 150MM DĚROVANÝCH</t>
  </si>
  <si>
    <t>"příčné odvodnění za opěrami    
6*2=12,000 [A]"=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</si>
  <si>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</si>
  <si>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52</t>
  </si>
  <si>
    <t>89470</t>
  </si>
  <si>
    <t>ŠACHTY KANALIZAČNÍ Z TRUB</t>
  </si>
  <si>
    <t>"pro příčné odvodnění na vsak včetně vysypání kamenem    
2=2,000 [A]"=</t>
  </si>
  <si>
    <t>položka zahrnuje:   
- poklopy s rámem, mříže s rámem, stupadla, žebříky, stropy z bet. dílců a pod.   
- předepsané trouby, monolitické betonové dno a není-li uvedeno jinak i podkladní vrstvu (z kameniva nebo betonu)   
- výplň, těsnění a tmelení spár a spojů   
- očištění a ošetření úložných ploch   
- izolační nátěry proti zemní vlhkosti   
- předepsané podkladní konstrukce</t>
  </si>
  <si>
    <t>53</t>
  </si>
  <si>
    <t>894845</t>
  </si>
  <si>
    <t>ŠACHTY KANALIZAČNÍ PLASTOVÉ D 300MM</t>
  </si>
  <si>
    <t>"pro příčné odvodnění    
2=2,000 [A]"=</t>
  </si>
  <si>
    <t>položka zahrnuje:   
- poklopy s rámem z předepsaného materiálu a tvaru   
- předepsané plastové skruže, dno a není-li uvedeno jinak i podkladní vrstvu (z kameniva nebo betonu).   
- výplň, těsnění a tmelení spár a spojů,   
- očištění a ošetření úložných ploch,   
- předepsané podkladní konstrukce</t>
  </si>
  <si>
    <t>54</t>
  </si>
  <si>
    <t>9112A3</t>
  </si>
  <si>
    <t>ZÁBRADLÍ MOSTNÍ S VODOR MADLY - DEMONTÁŽ S PŘESUNEM</t>
  </si>
  <si>
    <t>"stávající zábradlí   
33,45*2=66,900 [A]"=</t>
  </si>
  <si>
    <t>položka zahrnuje:    
- demontáž a odstranění zařízení    
- jeho odvoz na předepsané místo</t>
  </si>
  <si>
    <t>55</t>
  </si>
  <si>
    <t>917224</t>
  </si>
  <si>
    <t>SILNIČNÍ A CHODNÍKOVÉ OBRUBY Z BETONOVÝCH OBRUBNÍKŮ ŠÍŘ 150MM</t>
  </si>
  <si>
    <t>"pro komunikaci    
6*2=12,000 [A]"=</t>
  </si>
  <si>
    <t>Položka zahrnuje:    
dodání a pokládku betonových obrubníků o rozměrech předepsaných zadávací dokumentací    
betonové lože i boční betonovou opěrku.</t>
  </si>
  <si>
    <t>56</t>
  </si>
  <si>
    <t>931243</t>
  </si>
  <si>
    <t>VLOŽKA DILAT SPAR Z PRYŽ PÁSŮ ŠÍŘ DO 400MM PROFIL TL DO 9MM</t>
  </si>
  <si>
    <t>"mezi prefabrikáty   
NK   
4,8+4,9+4,8+4,9=19,400 [A]   
6*2=12,000 [B]   
křídla   
(5,4*4)+(4,20*4)+(2,610*4)=48,840 [C]   
Celkem: A+B+C=80,240 [D]"=</t>
  </si>
  <si>
    <t>položka zahrnuje dodávku a osazení předepsaného materiálu, očištění ploch spáry před úpravou, očištění okolí spáry po úpravě</t>
  </si>
  <si>
    <t>57</t>
  </si>
  <si>
    <t>931385</t>
  </si>
  <si>
    <t>TĚSNĚNÍ DILATAČNÍCH SPAR SILIKONOVÝM TMELEM PRŮŘEZU DO 600MM2</t>
  </si>
  <si>
    <t>"mezi prefabrikáty   
NK   
4,8+4,9+4,8+4,9=19,400 [A]   
6*2=12,000 [B]   
křídla   
(5,4*4)+(4,20*4)+(2,610*4)=48,840 [C]   
Celkem: A+B+C=80,240 [D]   
?????"=</t>
  </si>
  <si>
    <t>položka zahrnuje dodávku a osazení předepsaného materiálu, očištění ploch spáry před úpravou, očištění okolí spáry po úpravě   
nezahrnuje těsnící profil</t>
  </si>
  <si>
    <t>58</t>
  </si>
  <si>
    <t>932411</t>
  </si>
  <si>
    <t>KRYCÍ ZÁBRANY ŠTÍTOVÉ - ZŘÍZENÍ S DODÁNÍM</t>
  </si>
  <si>
    <t>"ochrana z tahokovu    
zprava   
6,3=6,300 [A]   
zleva    
6,2=6,200 [B]   
Celkem: A+B=12,500 [C]"=</t>
  </si>
  <si>
    <t>1. Položka obsahuje:   
 – veškerý materiál, výrobky a polotovary, včetně mimostaveništní a vnitrostaveništní dopravy (rovněž přesuny), včetně naložení a složení, zřízení zábrany, včetně případné protikorozní ochrany   
2. Položka neobsahuje:   
 X   
3. Způsob měření:   
Měří se plocha v metrech čtverečných.</t>
  </si>
  <si>
    <t>59</t>
  </si>
  <si>
    <t>936541</t>
  </si>
  <si>
    <t>MOSTNÍ ODVODŇOVACÍ TRUBKA (POVRCHŮ IZOLACE) Z NEREZ OCELI</t>
  </si>
  <si>
    <t>"nerezová výustka příčného odvodnění dle přílhy SVI   
4=4,000 [A]"=</t>
  </si>
  <si>
    <t>položka zahrnuje:   
- výrobní dokumentaci (včetně technologického předpisu)   
- dodání kompletní odvodňovací soupravy z předepsaného materiálu, včetně všech montážních a přepravních úprav a zařízení   
- dodání spojovacího, kotevního a těsnícího materiálu   
- úprava a příprava úložného prostoru, včetně kotevních prvků, jejich očištění a ošetření   
- zřízení kompletní odvodňovací soupravy, dle příslušného technologického předpisu, včetně všech výškových a směrových úprav   
- zřízení odvodňovací soupravy po etapách, včetně pracovních spar a spojů   
- prodloužení  odpadní trouby pod spodní líc nosné konstr. nebo zaústěním odvodňovače do dalšího odvodňovacího zařízení   
- úprava odvod. soupravy na styku s ostatními konstrukcemi a zařízeními (u obrubníku, podél vozovek, napojení izolací a pod.)   
- ochrana odvodňovací soupravy do doby provedení definitivního stavu, veškeré provizorní úpravy a opatření   
- konečné  úpravy odvodňovací soupravy jako povrchové povlaky, zálivky, které  nejsou součástí jiných konstr., vyčištění, tmelení, těsnění, výplň spar a pod.   
- úprava, očištění a ošetření prostoru kolem odvodňovací soupravy   
- opatření odvodňovače znakem výrobce a typovým číslem   
- provedení odborné prohlídky, je-li požadována</t>
  </si>
  <si>
    <t>60</t>
  </si>
  <si>
    <t>966135</t>
  </si>
  <si>
    <t>BOURÁNÍ KONSTRUKCÍ Z KAMENE NA MC S ODVOZEM DO 8KM</t>
  </si>
  <si>
    <t>"bourání stávajících opěr včetně základů a závěrných zdí    
20,5*6,410*2=262,810 [A]   
bourání křídel    
6,971*7*1,9*2*2=370,857 [B]   
bourání zídek    
19,8+18,6=38,400 [C]   
Celkem: A+B+C=672,067 [D]"=</t>
  </si>
  <si>
    <t>položka zahrnuje:   
- rozbourání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</si>
  <si>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61</t>
  </si>
  <si>
    <t>966175</t>
  </si>
  <si>
    <t>BOURÁNÍ KONSTRUKCÍ ZE DŘEVA S ODVOZEM DO 8KM</t>
  </si>
  <si>
    <t>"pozednice    
0,26*0,24*2,6*2=0,324 [A]   
mostnice    
0,26*0,24*2,6*13=2,109 [B]   
podlahy na mostě   
(1,470+0,375+1,185+0,375+1,470)*10,340*0,04=2,016 [C]   
Celkem: A+B+C=4,449 [D]"=</t>
  </si>
  <si>
    <t>62</t>
  </si>
  <si>
    <t>966188R</t>
  </si>
  <si>
    <t>DEMONTÁŽ KONSTRUKCÍ KOVOVÝCH</t>
  </si>
  <si>
    <t>Demontáž stávající OK včetně ložisek, předání protokolem OŘ Praha</t>
  </si>
  <si>
    <t>"demontáž a rozpálení stávající NK předpoklad    
15=15,000 [A]"=</t>
  </si>
  <si>
    <t>položka zahrnuje:   
- rozebrání konstrukce bez ohledu na použitou technologii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</si>
  <si>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D.2.1.5</t>
  </si>
  <si>
    <t>Ostatní kabelizace</t>
  </si>
  <si>
    <t xml:space="preserve">  SO 11-30-01</t>
  </si>
  <si>
    <t>Ochrana sítí SŽ</t>
  </si>
  <si>
    <t>SO 11-30-01</t>
  </si>
  <si>
    <t>17411</t>
  </si>
  <si>
    <t>ZÁSYP JAM A RÝH ZEMINOU SE ZHUTNĚNÍM</t>
  </si>
  <si>
    <t>popis položky</t>
  </si>
  <si>
    <t>32*2*0,6=38.400 [A]</t>
  </si>
  <si>
    <t>Technická specifikace položky odpovídá příslušné cenové soustavě</t>
  </si>
  <si>
    <t>13273</t>
  </si>
  <si>
    <t>HLOUBENÍ RÝH ŠÍR DO 2M PAŽ I NEPAŽ TR. I</t>
  </si>
  <si>
    <t>položka zahrnuje:  
- vodorovná a svislá doprava, premístení, preložení, manipulace s výkopkem  
- kompletní provedení vykopávky nezapažené i zapažené  
- ošetrení výkopište po celou dobu práce v nem vc. klimatických opatrení  
- ztížení vykopávek v blízkosti podzemního vedení, konstrukcí a objektu vc. jejich docasného zajištení  
- ztížení pod vodou, v okolí výbušnin, ve stísnených prostorech a pod.  
- príplatek za lepivost  
- težení po vrstvách, pásech a po jiných nutných cástech (figurách)  
- cerpání vody vc. cerpacích jímek, potrubí a pohotovostní cerpací soupravy (viz ustanovení k pol. 1151,2)  
- potrebné snížení hladiny podzemní vody  
- težení a rozpojování jednotlivých balvanu  
- vytahování a nošení výkopku  
- svahování a presvah. svahu do konecného tvaru, výmena hornin v podloží a v pláni znehodnocené klimatickými vlivy  
- rucní vykopávky, odstranení korenu a napadávek  
- pažení, vzeprení a rozeprení vc. prepažování (vyjma štetových sten)  
- úpravu, ochranu a ocištení dna, základové spáry, sten a svahu  
- odvedení nebo obvedení vody v okolí výkopište a ve výkopišti  
- trídení výkopku  
- veškeré pomocné konstrukce umožnující provedení vykopávky (príjezdy, sjezdy, nájezdy, lešení, podper. konstr., premostení, zpevnené plochy, zakrytí a pod.)  
- nezahrnuje uložení zeminy (na skládku, do násypu) ani poplatky za skládku, vykazují se v položce c.0141**</t>
  </si>
  <si>
    <t>702112</t>
  </si>
  <si>
    <t>KABELOVÝ ŽLAB ZEMNÍ VČETNĚ KRYTU SVĚTLÉ ŠÍŘKY PŘES 120 DO 250 MM</t>
  </si>
  <si>
    <t>"nové kabelové žlaby    
32*2=64,000 [A]"=</t>
  </si>
  <si>
    <t>1. Položka obsahuje:    
 – kompletní montáž, rozměření, upevnění, řezání, spojování a pod.     
 – veškerý spojovací a montážní materiál vč. upevňovacího materiálu ( držáky apod.)    
 – pomocné mechanismy    
2. Položka neobsahuje:    
 X    
3. Způsob měření:    
Měří se metr délkový.</t>
  </si>
  <si>
    <t>702313</t>
  </si>
  <si>
    <t>ZAKRYTÍ KABELŮ VÝSTRAŽNOU FÓLIÍ ŠÍŘKY PŘES 40 CM</t>
  </si>
  <si>
    <t>"40=40,000 [A]"=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</si>
  <si>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</si>
  <si>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</si>
  <si>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</si>
  <si>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  
 – všechny náklady na demontáž stávajícího zařízení včetně pomocných doplňujících úprav pro jeho likvidaci    
 – naložení vybouraného materiálu na dopravní prostředek    
2. Položka neobsahuje:    
 – odvoz vybouraného materiálu    
 – poplatek za likvidaci odpadů (nacení se dle SSD 0)    
3. Způsob měření:    
Měří se metr délkový.</t>
  </si>
  <si>
    <t>709531</t>
  </si>
  <si>
    <t>PODPŮRNÉ A POMOCNÉ KONSTRUKCE OCELOVÉ PRO UCHYCENÍ KABELOVÉHO ŽLABU ZEMNÍHO VE SVAHU BEZ POVRCHOVÉ ÚPRAVY</t>
  </si>
  <si>
    <t>Vyvěšení kabelového vedení pomocí nosného lanka.</t>
  </si>
  <si>
    <t>1000.000000=1 000.000 [A]</t>
  </si>
  <si>
    <t>1. Položka obsahuje:    
– kompletní montáž, rozměření, upevnění, řezání, spojování a pod.    
– veškerý spojovací a montážní materiál vč. upevňovacího materiálu ( držáky apod.)    
– pomocné mechanismy    
2. Položka neobsahuje:    
X    
3. Způsob měření:    
Udává se počet kusů kompletní konstrukce nebo práce.</t>
  </si>
  <si>
    <t>75H111</t>
  </si>
  <si>
    <t>STOŽÁR (SLOUP) DŘEVĚNÝ JEDNODUCHÝ PATKOVANÝ</t>
  </si>
  <si>
    <t>Vyvěšení kabelového vedení pomocí nosného lanka. 2 ks provizorních podpěrnách sloupků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</si>
  <si>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</si>
  <si>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701005</t>
  </si>
  <si>
    <t>VYHLEDÁVACÍ MARKER ZEMNÍ S MOŽNOSTÍ ZÁPISU</t>
  </si>
  <si>
    <t>75A151</t>
  </si>
  <si>
    <t>KABEL METALICKÝ SE STÍNĚNÍM DO 12 PÁRŮ - DODÁVKA</t>
  </si>
  <si>
    <t>KMPÁR</t>
  </si>
  <si>
    <t>10*0,015=0.150 [A]</t>
  </si>
  <si>
    <t>75A237</t>
  </si>
  <si>
    <t>ZATAŽENÍ A SPOJKOVÁNÍ KABELŮ SE STÍNĚNÍM DO 12 PÁRŮ - MONTÁŽ</t>
  </si>
  <si>
    <t>75A238</t>
  </si>
  <si>
    <t>ZATAŽENÍ A SPOJKOVÁNÍ KABELŮ SE STÍNĚNÍM DO 12 PÁRŮ - DEMONTÁŽ</t>
  </si>
  <si>
    <t>popis položky: DEMONTÁŽ PROVIZORIA</t>
  </si>
  <si>
    <t>75IJ12</t>
  </si>
  <si>
    <t>MĚŘENÍ JEDNOSMĚRNÉ NA SDĚLOVACÍM KABELU</t>
  </si>
  <si>
    <t>10 párů 2*10=20.000 [A]</t>
  </si>
  <si>
    <t>75IJ16</t>
  </si>
  <si>
    <t>MĚŘENÍ A VYROVNÁNÍ KAPACITNÍCH NEROVNOVÁH NA MÍSTNÍM SDĚLOVACÍM KABELU, KABEL DO 8 KM DÉLKY, 1 ČTYŘKA</t>
  </si>
  <si>
    <t>ÚSEK</t>
  </si>
  <si>
    <t>2*10=20.000 [A]</t>
  </si>
  <si>
    <t>709310</t>
  </si>
  <si>
    <t>VYPODLOŽENÍ, ODDELENÍ A KRYTÍ SPOJKY NEBO ODBOCNICE PRO KABEL DO 10 KV</t>
  </si>
  <si>
    <t>2=2.000 [A]</t>
  </si>
  <si>
    <t>1. Položka obsahuje:  
 – úprava dna výkopu, provedení podkladové a zásypové vrstvy písku  
 – dodání a premístování cihel, uložení do rýhy  
 – pomocné mechanismy  
2. Položka neobsahuje:  
 X  
3. Zpusob merení:  
Udává se pocet kusu kompletní konstrukce nebo práce.</t>
  </si>
  <si>
    <t xml:space="preserve">  SO 11-30-02</t>
  </si>
  <si>
    <t>Úprava vedení VO</t>
  </si>
  <si>
    <t>SO 11-30-02</t>
  </si>
  <si>
    <t>709000R</t>
  </si>
  <si>
    <t>Přeložka stávajícího vedení VO</t>
  </si>
  <si>
    <t>1. Položka obsahuje:   
 – kompletní montáž, rozměření, upevnění, řezání, spojování a pod.    
 – veškerý spojovací a montážní materiál vč. upevňovacího materiálu ( držáky apod.)   
 – pomocné mechanismy   
2. Položka neobsahuje:   
 X   
3. Způsob měření:   
Udává se počet kusů kompletní konstrukce nebo práce.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</si>
  <si>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</si>
  <si>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</si>
  <si>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</si>
  <si>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</si>
  <si>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</si>
  <si>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</si>
  <si>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</si>
  <si>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</si>
  <si>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</si>
  <si>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"v předepsaném rozsahu a počtu dle VTP a ZTP"=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</si>
  <si>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</si>
  <si>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</si>
  <si>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</si>
  <si>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</si>
  <si>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</si>
  <si>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</si>
  <si>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</si>
  <si>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</si>
  <si>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</si>
  <si>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</si>
  <si>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</si>
  <si>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Exkurze</t>
  </si>
  <si>
    <t>Exkurze dle zákona o zadávání veřejných zakázek</t>
  </si>
  <si>
    <t>"Předpoklad 1 exkurze v době realizace stavby"=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</si>
  <si>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</si>
  <si>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</si>
  <si>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</si>
  <si>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</si>
  <si>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</si>
  <si>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</si>
  <si>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</si>
  <si>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</si>
  <si>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  
Položka zahrnuje  všechny nezbytné práce, náklady a zařízení  včetně  všech doprav a pomocného materiálu nutných  pro uskutečnění dané činnosti.</t>
  </si>
  <si>
    <t>VSEOB007</t>
  </si>
  <si>
    <t>NÁJMY HRAZENÉ ZHOTOVITELEM</t>
  </si>
  <si>
    <t>Pronájmy pozemků pro účely stavby v období dle harmonogramu stavby - včetně všech příslušných poplatků vyplývajících z užívání pozemků.</t>
  </si>
  <si>
    <t>1.000000=1.000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</si>
</sst>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0+C10+C13+C15+C18</f>
      </c>
    </row>
    <row r="7" spans="2:3" ht="12.75" customHeight="1">
      <c r="B7" s="8" t="s">
        <v>7</v>
      </c>
      <c s="10">
        <f>0+E10+E13+E15+E18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15</v>
      </c>
      <c s="14">
        <f>'SO 11-10-01.A'!K8+'SO 11-10-01.A'!M8</f>
      </c>
      <c s="14">
        <f>C11*0.21</f>
      </c>
      <c s="14">
        <f>C11+D11</f>
      </c>
      <c s="13">
        <f>'SO 11-10-01.A'!T7</f>
      </c>
    </row>
    <row r="12" spans="1:6" ht="12.75">
      <c r="A12" s="11" t="s">
        <v>147</v>
      </c>
      <c s="12" t="s">
        <v>148</v>
      </c>
      <c s="14">
        <f>'SO 11-10-01.B'!K8+'SO 11-10-01.B'!M8</f>
      </c>
      <c s="14">
        <f>C12*0.21</f>
      </c>
      <c s="14">
        <f>C12+D12</f>
      </c>
      <c s="13">
        <f>'SO 11-10-01.B'!T7</f>
      </c>
    </row>
    <row r="13" spans="1:6" ht="12.75">
      <c r="A13" s="11" t="s">
        <v>152</v>
      </c>
      <c s="12" t="s">
        <v>153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154</v>
      </c>
      <c s="12" t="s">
        <v>155</v>
      </c>
      <c s="14">
        <f>'SO-11-20-01'!K8+'SO-11-20-01'!M8</f>
      </c>
      <c s="14">
        <f>C14*0.21</f>
      </c>
      <c s="14">
        <f>C14+D14</f>
      </c>
      <c s="13">
        <f>'SO-11-20-01'!T7</f>
      </c>
    </row>
    <row r="15" spans="1:6" ht="12.75">
      <c r="A15" s="11" t="s">
        <v>459</v>
      </c>
      <c s="12" t="s">
        <v>460</v>
      </c>
      <c s="14">
        <f>0+C16+C17</f>
      </c>
      <c s="14">
        <f>C15*0.21</f>
      </c>
      <c s="14">
        <f>0+E16+E17</f>
      </c>
      <c s="13">
        <f>0+F16+F17</f>
      </c>
    </row>
    <row r="16" spans="1:6" ht="12.75">
      <c r="A16" s="11" t="s">
        <v>461</v>
      </c>
      <c s="12" t="s">
        <v>462</v>
      </c>
      <c s="14">
        <f>'SO 11-30-01'!K8+'SO 11-30-01'!M8</f>
      </c>
      <c s="14">
        <f>C16*0.21</f>
      </c>
      <c s="14">
        <f>C16+D16</f>
      </c>
      <c s="13">
        <f>'SO 11-30-01'!T7</f>
      </c>
    </row>
    <row r="17" spans="1:6" ht="12.75">
      <c r="A17" s="11" t="s">
        <v>514</v>
      </c>
      <c s="12" t="s">
        <v>515</v>
      </c>
      <c s="14">
        <f>'SO 11-30-02'!K8+'SO 11-30-02'!M8</f>
      </c>
      <c s="14">
        <f>C17*0.21</f>
      </c>
      <c s="14">
        <f>C17+D17</f>
      </c>
      <c s="13">
        <f>'SO 11-30-02'!T7</f>
      </c>
    </row>
    <row r="18" spans="1:6" ht="12.75">
      <c r="A18" s="11" t="s">
        <v>520</v>
      </c>
      <c s="12" t="s">
        <v>521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522</v>
      </c>
      <c s="12" t="s">
        <v>521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COUNTIFS(L8:L77,"=0",A8:A77,"P")+COUNTIFS(L8:L77,"",A8:A77,"P")+SUM(Q8:Q77)</f>
      </c>
    </row>
    <row r="8" spans="1:13" ht="12.75">
      <c r="A8" t="s">
        <v>44</v>
      </c>
      <c r="C8" s="28" t="s">
        <v>45</v>
      </c>
      <c r="E8" s="30" t="s">
        <v>15</v>
      </c>
      <c r="J8" s="29">
        <f>0+J9+J18+J27+J64</f>
      </c>
      <c s="29">
        <f>0+K9+K18+K27+K64</f>
      </c>
      <c s="29">
        <f>0+L9+L18+L27+L64</f>
      </c>
      <c s="29">
        <f>0+M9+M18+M27+M64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367.588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25.5">
      <c r="A12" s="35" t="s">
        <v>57</v>
      </c>
      <c r="E12" s="40" t="s">
        <v>58</v>
      </c>
    </row>
    <row r="13" spans="1:5" ht="140.25">
      <c r="A13" t="s">
        <v>59</v>
      </c>
      <c r="E13" s="39" t="s">
        <v>60</v>
      </c>
    </row>
    <row r="14" spans="1:16" ht="25.5">
      <c r="A14" t="s">
        <v>49</v>
      </c>
      <c s="34" t="s">
        <v>27</v>
      </c>
      <c s="34" t="s">
        <v>61</v>
      </c>
      <c s="35" t="s">
        <v>52</v>
      </c>
      <c s="6" t="s">
        <v>62</v>
      </c>
      <c s="36" t="s">
        <v>54</v>
      </c>
      <c s="37">
        <v>312.84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63</v>
      </c>
    </row>
    <row r="17" spans="1:5" ht="140.25">
      <c r="A17" t="s">
        <v>59</v>
      </c>
      <c r="E17" s="39" t="s">
        <v>64</v>
      </c>
    </row>
    <row r="18" spans="1:13" ht="12.75">
      <c r="A18" t="s">
        <v>46</v>
      </c>
      <c r="C18" s="31" t="s">
        <v>50</v>
      </c>
      <c r="E18" s="33" t="s">
        <v>65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49</v>
      </c>
      <c s="34" t="s">
        <v>25</v>
      </c>
      <c s="34" t="s">
        <v>66</v>
      </c>
      <c s="35" t="s">
        <v>52</v>
      </c>
      <c s="6" t="s">
        <v>67</v>
      </c>
      <c s="36" t="s">
        <v>68</v>
      </c>
      <c s="37">
        <v>183.794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7.5">
      <c r="A21" s="35" t="s">
        <v>57</v>
      </c>
      <c r="E21" s="40" t="s">
        <v>69</v>
      </c>
    </row>
    <row r="22" spans="1:5" ht="369.75">
      <c r="A22" t="s">
        <v>59</v>
      </c>
      <c r="E22" s="39" t="s">
        <v>70</v>
      </c>
    </row>
    <row r="23" spans="1:16" ht="12.75">
      <c r="A23" t="s">
        <v>49</v>
      </c>
      <c s="34" t="s">
        <v>71</v>
      </c>
      <c s="34" t="s">
        <v>72</v>
      </c>
      <c s="35" t="s">
        <v>52</v>
      </c>
      <c s="6" t="s">
        <v>73</v>
      </c>
      <c s="36" t="s">
        <v>68</v>
      </c>
      <c s="37">
        <v>183.794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74</v>
      </c>
    </row>
    <row r="26" spans="1:5" ht="191.25">
      <c r="A26" t="s">
        <v>59</v>
      </c>
      <c r="E26" s="39" t="s">
        <v>75</v>
      </c>
    </row>
    <row r="27" spans="1:13" ht="12.75">
      <c r="A27" t="s">
        <v>46</v>
      </c>
      <c r="C27" s="31" t="s">
        <v>76</v>
      </c>
      <c r="E27" s="33" t="s">
        <v>77</v>
      </c>
      <c r="J27" s="32">
        <f>0</f>
      </c>
      <c s="32">
        <f>0</f>
      </c>
      <c s="32">
        <f>0+L28+L32+L36+L40+L44+L48+L52+L56+L60</f>
      </c>
      <c s="32">
        <f>0+M28+M32+M36+M40+M44+M48+M52+M56+M60</f>
      </c>
    </row>
    <row r="28" spans="1:16" ht="25.5">
      <c r="A28" t="s">
        <v>49</v>
      </c>
      <c s="34" t="s">
        <v>76</v>
      </c>
      <c s="34" t="s">
        <v>78</v>
      </c>
      <c s="35" t="s">
        <v>52</v>
      </c>
      <c s="6" t="s">
        <v>79</v>
      </c>
      <c s="36" t="s">
        <v>68</v>
      </c>
      <c s="37">
        <v>423.406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55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65.75">
      <c r="A30" s="35" t="s">
        <v>57</v>
      </c>
      <c r="E30" s="40" t="s">
        <v>80</v>
      </c>
    </row>
    <row r="31" spans="1:5" ht="280.5">
      <c r="A31" t="s">
        <v>59</v>
      </c>
      <c r="E31" s="39" t="s">
        <v>81</v>
      </c>
    </row>
    <row r="32" spans="1:16" ht="12.75">
      <c r="A32" t="s">
        <v>49</v>
      </c>
      <c s="34" t="s">
        <v>26</v>
      </c>
      <c s="34" t="s">
        <v>82</v>
      </c>
      <c s="35" t="s">
        <v>52</v>
      </c>
      <c s="6" t="s">
        <v>83</v>
      </c>
      <c s="36" t="s">
        <v>68</v>
      </c>
      <c s="37">
        <v>357.6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55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76.5">
      <c r="A34" s="35" t="s">
        <v>57</v>
      </c>
      <c r="E34" s="40" t="s">
        <v>84</v>
      </c>
    </row>
    <row r="35" spans="1:5" ht="89.25">
      <c r="A35" t="s">
        <v>59</v>
      </c>
      <c r="E35" s="39" t="s">
        <v>85</v>
      </c>
    </row>
    <row r="36" spans="1:16" ht="12.75">
      <c r="A36" t="s">
        <v>49</v>
      </c>
      <c s="34" t="s">
        <v>86</v>
      </c>
      <c s="34" t="s">
        <v>87</v>
      </c>
      <c s="35" t="s">
        <v>52</v>
      </c>
      <c s="6" t="s">
        <v>88</v>
      </c>
      <c s="36" t="s">
        <v>68</v>
      </c>
      <c s="37">
        <v>70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55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38.25">
      <c r="A38" s="35" t="s">
        <v>57</v>
      </c>
      <c r="E38" s="40" t="s">
        <v>89</v>
      </c>
    </row>
    <row r="39" spans="1:5" ht="89.25">
      <c r="A39" t="s">
        <v>59</v>
      </c>
      <c r="E39" s="39" t="s">
        <v>85</v>
      </c>
    </row>
    <row r="40" spans="1:16" ht="25.5">
      <c r="A40" t="s">
        <v>49</v>
      </c>
      <c s="34" t="s">
        <v>90</v>
      </c>
      <c s="34" t="s">
        <v>91</v>
      </c>
      <c s="35" t="s">
        <v>52</v>
      </c>
      <c s="6" t="s">
        <v>92</v>
      </c>
      <c s="36" t="s">
        <v>93</v>
      </c>
      <c s="37">
        <v>64.52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55</v>
      </c>
      <c>
        <f>(M40*21)/100</f>
      </c>
      <c t="s">
        <v>27</v>
      </c>
    </row>
    <row r="41" spans="1:5" ht="38.25">
      <c r="A41" s="35" t="s">
        <v>56</v>
      </c>
      <c r="E41" s="39" t="s">
        <v>94</v>
      </c>
    </row>
    <row r="42" spans="1:5" ht="12.75">
      <c r="A42" s="35" t="s">
        <v>57</v>
      </c>
      <c r="E42" s="40" t="s">
        <v>95</v>
      </c>
    </row>
    <row r="43" spans="1:5" ht="331.5">
      <c r="A43" t="s">
        <v>59</v>
      </c>
      <c r="E43" s="39" t="s">
        <v>96</v>
      </c>
    </row>
    <row r="44" spans="1:16" ht="25.5">
      <c r="A44" t="s">
        <v>49</v>
      </c>
      <c s="34" t="s">
        <v>97</v>
      </c>
      <c s="34" t="s">
        <v>98</v>
      </c>
      <c s="35" t="s">
        <v>52</v>
      </c>
      <c s="6" t="s">
        <v>99</v>
      </c>
      <c s="36" t="s">
        <v>93</v>
      </c>
      <c s="37">
        <v>142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55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25.5">
      <c r="A46" s="35" t="s">
        <v>57</v>
      </c>
      <c r="E46" s="40" t="s">
        <v>100</v>
      </c>
    </row>
    <row r="47" spans="1:5" ht="114.75">
      <c r="A47" t="s">
        <v>59</v>
      </c>
      <c r="E47" s="39" t="s">
        <v>101</v>
      </c>
    </row>
    <row r="48" spans="1:16" ht="25.5">
      <c r="A48" t="s">
        <v>49</v>
      </c>
      <c s="34" t="s">
        <v>102</v>
      </c>
      <c s="34" t="s">
        <v>103</v>
      </c>
      <c s="35" t="s">
        <v>52</v>
      </c>
      <c s="6" t="s">
        <v>104</v>
      </c>
      <c s="36" t="s">
        <v>93</v>
      </c>
      <c s="37">
        <v>142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55</v>
      </c>
      <c>
        <f>(M48*21)/100</f>
      </c>
      <c t="s">
        <v>27</v>
      </c>
    </row>
    <row r="49" spans="1:5" ht="12.75">
      <c r="A49" s="35" t="s">
        <v>56</v>
      </c>
      <c r="E49" s="39" t="s">
        <v>52</v>
      </c>
    </row>
    <row r="50" spans="1:5" ht="25.5">
      <c r="A50" s="35" t="s">
        <v>57</v>
      </c>
      <c r="E50" s="40" t="s">
        <v>100</v>
      </c>
    </row>
    <row r="51" spans="1:5" ht="102">
      <c r="A51" t="s">
        <v>59</v>
      </c>
      <c r="E51" s="39" t="s">
        <v>105</v>
      </c>
    </row>
    <row r="52" spans="1:16" ht="12.75">
      <c r="A52" t="s">
        <v>49</v>
      </c>
      <c s="34" t="s">
        <v>106</v>
      </c>
      <c s="34" t="s">
        <v>107</v>
      </c>
      <c s="35" t="s">
        <v>52</v>
      </c>
      <c s="6" t="s">
        <v>108</v>
      </c>
      <c s="36" t="s">
        <v>109</v>
      </c>
      <c s="37">
        <v>16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55</v>
      </c>
      <c>
        <f>(M52*21)/100</f>
      </c>
      <c t="s">
        <v>27</v>
      </c>
    </row>
    <row r="53" spans="1:5" ht="12.75">
      <c r="A53" s="35" t="s">
        <v>56</v>
      </c>
      <c r="E53" s="39" t="s">
        <v>52</v>
      </c>
    </row>
    <row r="54" spans="1:5" ht="12.75">
      <c r="A54" s="35" t="s">
        <v>57</v>
      </c>
      <c r="E54" s="40" t="s">
        <v>110</v>
      </c>
    </row>
    <row r="55" spans="1:5" ht="255">
      <c r="A55" t="s">
        <v>59</v>
      </c>
      <c r="E55" s="39" t="s">
        <v>111</v>
      </c>
    </row>
    <row r="56" spans="1:16" ht="25.5">
      <c r="A56" t="s">
        <v>49</v>
      </c>
      <c s="34" t="s">
        <v>112</v>
      </c>
      <c s="34" t="s">
        <v>113</v>
      </c>
      <c s="35" t="s">
        <v>52</v>
      </c>
      <c s="6" t="s">
        <v>114</v>
      </c>
      <c s="36" t="s">
        <v>93</v>
      </c>
      <c s="37">
        <v>150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52</v>
      </c>
    </row>
    <row r="58" spans="1:5" ht="12.75">
      <c r="A58" s="35" t="s">
        <v>57</v>
      </c>
      <c r="E58" s="40" t="s">
        <v>115</v>
      </c>
    </row>
    <row r="59" spans="1:5" ht="178.5">
      <c r="A59" t="s">
        <v>59</v>
      </c>
      <c r="E59" s="39" t="s">
        <v>116</v>
      </c>
    </row>
    <row r="60" spans="1:16" ht="12.75">
      <c r="A60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93</v>
      </c>
      <c s="37">
        <v>25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120</v>
      </c>
      <c>
        <f>(M60*21)/100</f>
      </c>
      <c t="s">
        <v>27</v>
      </c>
    </row>
    <row r="61" spans="1:5" ht="12.75">
      <c r="A61" s="35" t="s">
        <v>56</v>
      </c>
      <c r="E61" s="39" t="s">
        <v>52</v>
      </c>
    </row>
    <row r="62" spans="1:5" ht="12.75">
      <c r="A62" s="35" t="s">
        <v>57</v>
      </c>
      <c r="E62" s="40" t="s">
        <v>121</v>
      </c>
    </row>
    <row r="63" spans="1:5" ht="306">
      <c r="A63" t="s">
        <v>59</v>
      </c>
      <c r="E63" s="39" t="s">
        <v>122</v>
      </c>
    </row>
    <row r="64" spans="1:13" ht="12.75">
      <c r="A64" t="s">
        <v>46</v>
      </c>
      <c r="C64" s="31" t="s">
        <v>97</v>
      </c>
      <c r="E64" s="33" t="s">
        <v>123</v>
      </c>
      <c r="J64" s="32">
        <f>0</f>
      </c>
      <c s="32">
        <f>0</f>
      </c>
      <c s="32">
        <f>0+L65+L69+L73+L77</f>
      </c>
      <c s="32">
        <f>0+M65+M69+M73+M77</f>
      </c>
    </row>
    <row r="65" spans="1:16" ht="12.75">
      <c r="A65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68</v>
      </c>
      <c s="37">
        <v>173.8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55</v>
      </c>
      <c>
        <f>(M65*21)/100</f>
      </c>
      <c t="s">
        <v>27</v>
      </c>
    </row>
    <row r="66" spans="1:5" ht="12.75">
      <c r="A66" s="35" t="s">
        <v>56</v>
      </c>
      <c r="E66" s="39" t="s">
        <v>52</v>
      </c>
    </row>
    <row r="67" spans="1:5" ht="12.75">
      <c r="A67" s="35" t="s">
        <v>57</v>
      </c>
      <c r="E67" s="40" t="s">
        <v>127</v>
      </c>
    </row>
    <row r="68" spans="1:5" ht="140.25">
      <c r="A68" t="s">
        <v>59</v>
      </c>
      <c r="E68" s="39" t="s">
        <v>128</v>
      </c>
    </row>
    <row r="69" spans="1:16" ht="12.75">
      <c r="A69" t="s">
        <v>49</v>
      </c>
      <c s="34" t="s">
        <v>129</v>
      </c>
      <c s="34" t="s">
        <v>130</v>
      </c>
      <c s="35" t="s">
        <v>52</v>
      </c>
      <c s="6" t="s">
        <v>131</v>
      </c>
      <c s="36" t="s">
        <v>132</v>
      </c>
      <c s="37">
        <v>1390.4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55</v>
      </c>
      <c>
        <f>(M69*21)/100</f>
      </c>
      <c t="s">
        <v>27</v>
      </c>
    </row>
    <row r="70" spans="1:5" ht="12.75">
      <c r="A70" s="35" t="s">
        <v>56</v>
      </c>
      <c r="E70" s="39" t="s">
        <v>52</v>
      </c>
    </row>
    <row r="71" spans="1:5" ht="12.75">
      <c r="A71" s="35" t="s">
        <v>57</v>
      </c>
      <c r="E71" s="40" t="s">
        <v>133</v>
      </c>
    </row>
    <row r="72" spans="1:5" ht="127.5">
      <c r="A72" t="s">
        <v>59</v>
      </c>
      <c r="E72" s="39" t="s">
        <v>134</v>
      </c>
    </row>
    <row r="73" spans="1:16" ht="25.5">
      <c r="A73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93</v>
      </c>
      <c s="37">
        <v>11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120</v>
      </c>
      <c>
        <f>(M73*21)/100</f>
      </c>
      <c t="s">
        <v>27</v>
      </c>
    </row>
    <row r="74" spans="1:5" ht="12.75">
      <c r="A74" s="35" t="s">
        <v>56</v>
      </c>
      <c r="E74" s="39" t="s">
        <v>138</v>
      </c>
    </row>
    <row r="75" spans="1:5" ht="12.75">
      <c r="A75" s="35" t="s">
        <v>57</v>
      </c>
      <c r="E75" s="40" t="s">
        <v>139</v>
      </c>
    </row>
    <row r="76" spans="1:5" ht="216.75">
      <c r="A76" t="s">
        <v>59</v>
      </c>
      <c r="E76" s="39" t="s">
        <v>140</v>
      </c>
    </row>
    <row r="77" spans="1:16" ht="12.75">
      <c r="A77" t="s">
        <v>49</v>
      </c>
      <c s="34" t="s">
        <v>141</v>
      </c>
      <c s="34" t="s">
        <v>142</v>
      </c>
      <c s="35" t="s">
        <v>52</v>
      </c>
      <c s="6" t="s">
        <v>143</v>
      </c>
      <c s="36" t="s">
        <v>93</v>
      </c>
      <c s="37">
        <v>78.52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120</v>
      </c>
      <c>
        <f>(M77*21)/100</f>
      </c>
      <c t="s">
        <v>27</v>
      </c>
    </row>
    <row r="78" spans="1:5" ht="12.75">
      <c r="A78" s="35" t="s">
        <v>56</v>
      </c>
      <c r="E78" s="39" t="s">
        <v>144</v>
      </c>
    </row>
    <row r="79" spans="1:5" ht="12.75">
      <c r="A79" s="35" t="s">
        <v>57</v>
      </c>
      <c r="E79" s="40" t="s">
        <v>145</v>
      </c>
    </row>
    <row r="80" spans="1:5" ht="178.5">
      <c r="A80" t="s">
        <v>59</v>
      </c>
      <c r="E80" s="39" t="s">
        <v>146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14</v>
      </c>
      <c r="E4" s="26" t="s">
        <v>15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149</v>
      </c>
      <c r="E8" s="30" t="s">
        <v>148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76</v>
      </c>
      <c r="E9" s="33" t="s">
        <v>77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103</v>
      </c>
      <c s="35" t="s">
        <v>52</v>
      </c>
      <c s="6" t="s">
        <v>104</v>
      </c>
      <c s="36" t="s">
        <v>93</v>
      </c>
      <c s="37">
        <v>142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76.5">
      <c r="A11" s="35" t="s">
        <v>56</v>
      </c>
      <c r="E11" s="39" t="s">
        <v>150</v>
      </c>
    </row>
    <row r="12" spans="1:5" ht="25.5">
      <c r="A12" s="35" t="s">
        <v>57</v>
      </c>
      <c r="E12" s="40" t="s">
        <v>100</v>
      </c>
    </row>
    <row r="13" spans="1:5" ht="255">
      <c r="A13" t="s">
        <v>59</v>
      </c>
      <c r="E13" s="39" t="s">
        <v>151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152</v>
      </c>
      <c s="41">
        <f>Rekapitulace!C13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152</v>
      </c>
      <c r="E4" s="26" t="s">
        <v>153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COUNTIFS(L8:L267,"=0",A8:A267,"P")+COUNTIFS(L8:L267,"",A8:A267,"P")+SUM(Q8:Q267)</f>
      </c>
    </row>
    <row r="8" spans="1:13" ht="12.75">
      <c r="A8" t="s">
        <v>44</v>
      </c>
      <c r="C8" s="28" t="s">
        <v>156</v>
      </c>
      <c r="E8" s="30" t="s">
        <v>155</v>
      </c>
      <c r="J8" s="29">
        <f>0+J9+J30+J71+J80+J121+J158+J179+J184+J221+J234</f>
      </c>
      <c s="29">
        <f>0+K9+K30+K71+K80+K121+K158+K179+K184+K221+K234</f>
      </c>
      <c s="29">
        <f>0+L9+L30+L71+L80+L121+L158+L179+L184+L221+L234</f>
      </c>
      <c s="29">
        <f>0+M9+M30+M71+M80+M121+M158+M179+M184+M221+M234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50</v>
      </c>
      <c s="34" t="s">
        <v>157</v>
      </c>
      <c s="35" t="s">
        <v>52</v>
      </c>
      <c s="6" t="s">
        <v>53</v>
      </c>
      <c s="36" t="s">
        <v>54</v>
      </c>
      <c s="37">
        <v>1496.587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158</v>
      </c>
    </row>
    <row r="12" spans="1:5" ht="25.5">
      <c r="A12" s="35" t="s">
        <v>57</v>
      </c>
      <c r="E12" s="40" t="s">
        <v>159</v>
      </c>
    </row>
    <row r="13" spans="1:5" ht="114.75">
      <c r="A13" t="s">
        <v>59</v>
      </c>
      <c r="E13" s="39" t="s">
        <v>160</v>
      </c>
    </row>
    <row r="14" spans="1:16" ht="25.5">
      <c r="A14" t="s">
        <v>49</v>
      </c>
      <c s="34" t="s">
        <v>27</v>
      </c>
      <c s="34" t="s">
        <v>161</v>
      </c>
      <c s="35" t="s">
        <v>52</v>
      </c>
      <c s="6" t="s">
        <v>162</v>
      </c>
      <c s="36" t="s">
        <v>54</v>
      </c>
      <c s="37">
        <v>1881.788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158</v>
      </c>
    </row>
    <row r="16" spans="1:5" ht="12.75">
      <c r="A16" s="35" t="s">
        <v>57</v>
      </c>
      <c r="E16" s="40" t="s">
        <v>163</v>
      </c>
    </row>
    <row r="17" spans="1:5" ht="114.75">
      <c r="A17" t="s">
        <v>59</v>
      </c>
      <c r="E17" s="39" t="s">
        <v>160</v>
      </c>
    </row>
    <row r="18" spans="1:16" ht="12.75">
      <c r="A18" t="s">
        <v>49</v>
      </c>
      <c s="34" t="s">
        <v>25</v>
      </c>
      <c s="34" t="s">
        <v>164</v>
      </c>
      <c s="35" t="s">
        <v>52</v>
      </c>
      <c s="6" t="s">
        <v>165</v>
      </c>
      <c s="36" t="s">
        <v>54</v>
      </c>
      <c s="37">
        <v>3492.035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166</v>
      </c>
    </row>
    <row r="20" spans="1:5" ht="25.5">
      <c r="A20" s="35" t="s">
        <v>57</v>
      </c>
      <c r="E20" s="40" t="s">
        <v>167</v>
      </c>
    </row>
    <row r="21" spans="1:5" ht="114.75">
      <c r="A21" t="s">
        <v>59</v>
      </c>
      <c r="E21" s="39" t="s">
        <v>168</v>
      </c>
    </row>
    <row r="22" spans="1:16" ht="12.75">
      <c r="A22" t="s">
        <v>49</v>
      </c>
      <c s="34" t="s">
        <v>71</v>
      </c>
      <c s="34" t="s">
        <v>169</v>
      </c>
      <c s="35" t="s">
        <v>52</v>
      </c>
      <c s="6" t="s">
        <v>170</v>
      </c>
      <c s="36" t="s">
        <v>171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25.5">
      <c r="A23" s="35" t="s">
        <v>56</v>
      </c>
      <c r="E23" s="39" t="s">
        <v>172</v>
      </c>
    </row>
    <row r="24" spans="1:5" ht="12.75">
      <c r="A24" s="35" t="s">
        <v>57</v>
      </c>
      <c r="E24" s="40" t="s">
        <v>52</v>
      </c>
    </row>
    <row r="25" spans="1:5" ht="12.75">
      <c r="A25" t="s">
        <v>59</v>
      </c>
      <c r="E25" s="39" t="s">
        <v>173</v>
      </c>
    </row>
    <row r="26" spans="1:16" ht="12.75">
      <c r="A26" t="s">
        <v>49</v>
      </c>
      <c s="34" t="s">
        <v>174</v>
      </c>
      <c s="34" t="s">
        <v>175</v>
      </c>
      <c s="35" t="s">
        <v>52</v>
      </c>
      <c s="6" t="s">
        <v>176</v>
      </c>
      <c s="36" t="s">
        <v>171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120</v>
      </c>
      <c>
        <f>(M26*21)/100</f>
      </c>
      <c t="s">
        <v>27</v>
      </c>
    </row>
    <row r="27" spans="1:5" ht="89.25">
      <c r="A27" s="35" t="s">
        <v>56</v>
      </c>
      <c r="E27" s="39" t="s">
        <v>177</v>
      </c>
    </row>
    <row r="28" spans="1:5" ht="12.75">
      <c r="A28" s="35" t="s">
        <v>57</v>
      </c>
      <c r="E28" s="40" t="s">
        <v>178</v>
      </c>
    </row>
    <row r="29" spans="1:5" ht="12.75">
      <c r="A29" t="s">
        <v>59</v>
      </c>
      <c r="E29" s="39" t="s">
        <v>179</v>
      </c>
    </row>
    <row r="30" spans="1:13" ht="12.75">
      <c r="A30" t="s">
        <v>46</v>
      </c>
      <c r="C30" s="31" t="s">
        <v>50</v>
      </c>
      <c r="E30" s="33" t="s">
        <v>65</v>
      </c>
      <c r="J30" s="32">
        <f>0</f>
      </c>
      <c s="32">
        <f>0</f>
      </c>
      <c s="32">
        <f>0+L31+L35+L39+L43+L47+L51+L55+L59+L63+L67</f>
      </c>
      <c s="32">
        <f>0+M31+M35+M39+M43+M47+M51+M55+M59+M63+M67</f>
      </c>
    </row>
    <row r="31" spans="1:16" ht="12.75">
      <c r="A31" t="s">
        <v>49</v>
      </c>
      <c s="34" t="s">
        <v>76</v>
      </c>
      <c s="34" t="s">
        <v>180</v>
      </c>
      <c s="35" t="s">
        <v>52</v>
      </c>
      <c s="6" t="s">
        <v>181</v>
      </c>
      <c s="36" t="s">
        <v>182</v>
      </c>
      <c s="37">
        <v>440.352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63.75">
      <c r="A33" s="35" t="s">
        <v>57</v>
      </c>
      <c r="E33" s="40" t="s">
        <v>183</v>
      </c>
    </row>
    <row r="34" spans="1:5" ht="38.25">
      <c r="A34" t="s">
        <v>59</v>
      </c>
      <c r="E34" s="39" t="s">
        <v>184</v>
      </c>
    </row>
    <row r="35" spans="1:16" ht="12.75">
      <c r="A35" t="s">
        <v>49</v>
      </c>
      <c s="34" t="s">
        <v>26</v>
      </c>
      <c s="34" t="s">
        <v>185</v>
      </c>
      <c s="35" t="s">
        <v>52</v>
      </c>
      <c s="6" t="s">
        <v>186</v>
      </c>
      <c s="36" t="s">
        <v>109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25.5">
      <c r="A37" s="35" t="s">
        <v>57</v>
      </c>
      <c r="E37" s="40" t="s">
        <v>187</v>
      </c>
    </row>
    <row r="38" spans="1:5" ht="165.75">
      <c r="A38" t="s">
        <v>59</v>
      </c>
      <c r="E38" s="39" t="s">
        <v>188</v>
      </c>
    </row>
    <row r="39" spans="1:16" ht="12.75">
      <c r="A39" t="s">
        <v>49</v>
      </c>
      <c s="34" t="s">
        <v>86</v>
      </c>
      <c s="34" t="s">
        <v>189</v>
      </c>
      <c s="35" t="s">
        <v>52</v>
      </c>
      <c s="6" t="s">
        <v>190</v>
      </c>
      <c s="36" t="s">
        <v>68</v>
      </c>
      <c s="37">
        <v>66.053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55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76.5">
      <c r="A41" s="35" t="s">
        <v>57</v>
      </c>
      <c r="E41" s="40" t="s">
        <v>191</v>
      </c>
    </row>
    <row r="42" spans="1:5" ht="38.25">
      <c r="A42" t="s">
        <v>59</v>
      </c>
      <c r="E42" s="39" t="s">
        <v>192</v>
      </c>
    </row>
    <row r="43" spans="1:16" ht="12.75">
      <c r="A43" t="s">
        <v>49</v>
      </c>
      <c s="34" t="s">
        <v>90</v>
      </c>
      <c s="34" t="s">
        <v>193</v>
      </c>
      <c s="35" t="s">
        <v>52</v>
      </c>
      <c s="6" t="s">
        <v>194</v>
      </c>
      <c s="36" t="s">
        <v>68</v>
      </c>
      <c s="37">
        <v>2453.226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55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76.5">
      <c r="A45" s="35" t="s">
        <v>57</v>
      </c>
      <c r="E45" s="40" t="s">
        <v>195</v>
      </c>
    </row>
    <row r="46" spans="1:5" ht="318.75">
      <c r="A46" t="s">
        <v>59</v>
      </c>
      <c r="E46" s="39" t="s">
        <v>196</v>
      </c>
    </row>
    <row r="47" spans="1:16" ht="12.75">
      <c r="A47" t="s">
        <v>49</v>
      </c>
      <c s="34" t="s">
        <v>97</v>
      </c>
      <c s="34" t="s">
        <v>197</v>
      </c>
      <c s="35" t="s">
        <v>52</v>
      </c>
      <c s="6" t="s">
        <v>198</v>
      </c>
      <c s="36" t="s">
        <v>68</v>
      </c>
      <c s="37">
        <v>41.085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55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51">
      <c r="A49" s="35" t="s">
        <v>57</v>
      </c>
      <c r="E49" s="40" t="s">
        <v>199</v>
      </c>
    </row>
    <row r="50" spans="1:5" ht="318.75">
      <c r="A50" t="s">
        <v>59</v>
      </c>
      <c r="E50" s="39" t="s">
        <v>196</v>
      </c>
    </row>
    <row r="51" spans="1:16" ht="12.75">
      <c r="A51" t="s">
        <v>49</v>
      </c>
      <c s="34" t="s">
        <v>102</v>
      </c>
      <c s="34" t="s">
        <v>72</v>
      </c>
      <c s="35" t="s">
        <v>52</v>
      </c>
      <c s="6" t="s">
        <v>73</v>
      </c>
      <c s="36" t="s">
        <v>68</v>
      </c>
      <c s="37">
        <v>2494.311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55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25.5">
      <c r="A53" s="35" t="s">
        <v>57</v>
      </c>
      <c r="E53" s="40" t="s">
        <v>200</v>
      </c>
    </row>
    <row r="54" spans="1:5" ht="191.25">
      <c r="A54" t="s">
        <v>59</v>
      </c>
      <c r="E54" s="39" t="s">
        <v>201</v>
      </c>
    </row>
    <row r="55" spans="1:16" ht="12.75">
      <c r="A55" t="s">
        <v>49</v>
      </c>
      <c s="34" t="s">
        <v>106</v>
      </c>
      <c s="34" t="s">
        <v>202</v>
      </c>
      <c s="35" t="s">
        <v>52</v>
      </c>
      <c s="6" t="s">
        <v>203</v>
      </c>
      <c s="36" t="s">
        <v>68</v>
      </c>
      <c s="37">
        <v>1405.476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55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02">
      <c r="A57" s="35" t="s">
        <v>57</v>
      </c>
      <c r="E57" s="40" t="s">
        <v>204</v>
      </c>
    </row>
    <row r="58" spans="1:5" ht="229.5">
      <c r="A58" t="s">
        <v>59</v>
      </c>
      <c r="E58" s="39" t="s">
        <v>205</v>
      </c>
    </row>
    <row r="59" spans="1:16" ht="12.75">
      <c r="A59" t="s">
        <v>49</v>
      </c>
      <c s="34" t="s">
        <v>112</v>
      </c>
      <c s="34" t="s">
        <v>206</v>
      </c>
      <c s="35" t="s">
        <v>52</v>
      </c>
      <c s="6" t="s">
        <v>207</v>
      </c>
      <c s="36" t="s">
        <v>182</v>
      </c>
      <c s="37">
        <v>440.352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55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76.5">
      <c r="A61" s="35" t="s">
        <v>57</v>
      </c>
      <c r="E61" s="40" t="s">
        <v>208</v>
      </c>
    </row>
    <row r="62" spans="1:5" ht="38.25">
      <c r="A62" t="s">
        <v>59</v>
      </c>
      <c r="E62" s="39" t="s">
        <v>209</v>
      </c>
    </row>
    <row r="63" spans="1:16" ht="12.75">
      <c r="A63" t="s">
        <v>49</v>
      </c>
      <c s="34" t="s">
        <v>124</v>
      </c>
      <c s="34" t="s">
        <v>210</v>
      </c>
      <c s="35" t="s">
        <v>52</v>
      </c>
      <c s="6" t="s">
        <v>211</v>
      </c>
      <c s="36" t="s">
        <v>182</v>
      </c>
      <c s="37">
        <v>440.352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55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76.5">
      <c r="A65" s="35" t="s">
        <v>57</v>
      </c>
      <c r="E65" s="40" t="s">
        <v>212</v>
      </c>
    </row>
    <row r="66" spans="1:5" ht="25.5">
      <c r="A66" t="s">
        <v>59</v>
      </c>
      <c r="E66" s="39" t="s">
        <v>213</v>
      </c>
    </row>
    <row r="67" spans="1:16" ht="12.75">
      <c r="A67" t="s">
        <v>49</v>
      </c>
      <c s="34" t="s">
        <v>129</v>
      </c>
      <c s="34" t="s">
        <v>214</v>
      </c>
      <c s="35" t="s">
        <v>52</v>
      </c>
      <c s="6" t="s">
        <v>215</v>
      </c>
      <c s="36" t="s">
        <v>182</v>
      </c>
      <c s="37">
        <v>440.352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55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76.5">
      <c r="A69" s="35" t="s">
        <v>57</v>
      </c>
      <c r="E69" s="40" t="s">
        <v>216</v>
      </c>
    </row>
    <row r="70" spans="1:5" ht="38.25">
      <c r="A70" t="s">
        <v>59</v>
      </c>
      <c r="E70" s="39" t="s">
        <v>217</v>
      </c>
    </row>
    <row r="71" spans="1:13" ht="12.75">
      <c r="A71" t="s">
        <v>46</v>
      </c>
      <c r="C71" s="31" t="s">
        <v>27</v>
      </c>
      <c r="E71" s="33" t="s">
        <v>218</v>
      </c>
      <c r="J71" s="32">
        <f>0</f>
      </c>
      <c s="32">
        <f>0</f>
      </c>
      <c s="32">
        <f>0+L72+L76</f>
      </c>
      <c s="32">
        <f>0+M72+M76</f>
      </c>
    </row>
    <row r="72" spans="1:16" ht="12.75">
      <c r="A72" t="s">
        <v>49</v>
      </c>
      <c s="34" t="s">
        <v>135</v>
      </c>
      <c s="34" t="s">
        <v>219</v>
      </c>
      <c s="35" t="s">
        <v>52</v>
      </c>
      <c s="6" t="s">
        <v>220</v>
      </c>
      <c s="36" t="s">
        <v>68</v>
      </c>
      <c s="37">
        <v>0.032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55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25.5">
      <c r="A74" s="35" t="s">
        <v>57</v>
      </c>
      <c r="E74" s="40" t="s">
        <v>221</v>
      </c>
    </row>
    <row r="75" spans="1:5" ht="369.75">
      <c r="A75" t="s">
        <v>59</v>
      </c>
      <c r="E75" s="39" t="s">
        <v>222</v>
      </c>
    </row>
    <row r="76" spans="1:16" ht="12.75">
      <c r="A76" t="s">
        <v>49</v>
      </c>
      <c s="34" t="s">
        <v>141</v>
      </c>
      <c s="34" t="s">
        <v>223</v>
      </c>
      <c s="35" t="s">
        <v>52</v>
      </c>
      <c s="6" t="s">
        <v>224</v>
      </c>
      <c s="36" t="s">
        <v>68</v>
      </c>
      <c s="37">
        <v>123.3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55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89.25">
      <c r="A78" s="35" t="s">
        <v>57</v>
      </c>
      <c r="E78" s="40" t="s">
        <v>225</v>
      </c>
    </row>
    <row r="79" spans="1:5" ht="369.75">
      <c r="A79" t="s">
        <v>59</v>
      </c>
      <c r="E79" s="39" t="s">
        <v>226</v>
      </c>
    </row>
    <row r="80" spans="1:13" ht="12.75">
      <c r="A80" t="s">
        <v>46</v>
      </c>
      <c r="C80" s="31" t="s">
        <v>25</v>
      </c>
      <c r="E80" s="33" t="s">
        <v>227</v>
      </c>
      <c r="J80" s="32">
        <f>0</f>
      </c>
      <c s="32">
        <f>0</f>
      </c>
      <c s="32">
        <f>0+L81+L85+L89+L93+L97+L101+L105+L109+L113+L117</f>
      </c>
      <c s="32">
        <f>0+M81+M85+M89+M93+M97+M101+M105+M109+M113+M117</f>
      </c>
    </row>
    <row r="81" spans="1:16" ht="12.75">
      <c r="A81" t="s">
        <v>49</v>
      </c>
      <c s="34" t="s">
        <v>117</v>
      </c>
      <c s="34" t="s">
        <v>228</v>
      </c>
      <c s="35" t="s">
        <v>52</v>
      </c>
      <c s="6" t="s">
        <v>229</v>
      </c>
      <c s="36" t="s">
        <v>68</v>
      </c>
      <c s="37">
        <v>4.8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55</v>
      </c>
      <c>
        <f>(M81*21)/100</f>
      </c>
      <c t="s">
        <v>27</v>
      </c>
    </row>
    <row r="82" spans="1:5" ht="12.75">
      <c r="A82" s="35" t="s">
        <v>56</v>
      </c>
      <c r="E82" s="39" t="s">
        <v>52</v>
      </c>
    </row>
    <row r="83" spans="1:5" ht="38.25">
      <c r="A83" s="35" t="s">
        <v>57</v>
      </c>
      <c r="E83" s="40" t="s">
        <v>230</v>
      </c>
    </row>
    <row r="84" spans="1:5" ht="25.5">
      <c r="A84" t="s">
        <v>59</v>
      </c>
      <c r="E84" s="39" t="s">
        <v>231</v>
      </c>
    </row>
    <row r="85" spans="1:16" ht="12.75">
      <c r="A85" t="s">
        <v>49</v>
      </c>
      <c s="34" t="s">
        <v>232</v>
      </c>
      <c s="34" t="s">
        <v>233</v>
      </c>
      <c s="35" t="s">
        <v>52</v>
      </c>
      <c s="6" t="s">
        <v>234</v>
      </c>
      <c s="36" t="s">
        <v>68</v>
      </c>
      <c s="37">
        <v>20.3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55</v>
      </c>
      <c>
        <f>(M85*21)/100</f>
      </c>
      <c t="s">
        <v>27</v>
      </c>
    </row>
    <row r="86" spans="1:5" ht="12.75">
      <c r="A86" s="35" t="s">
        <v>56</v>
      </c>
      <c r="E86" s="39" t="s">
        <v>52</v>
      </c>
    </row>
    <row r="87" spans="1:5" ht="127.5">
      <c r="A87" s="35" t="s">
        <v>57</v>
      </c>
      <c r="E87" s="40" t="s">
        <v>235</v>
      </c>
    </row>
    <row r="88" spans="1:5" ht="382.5">
      <c r="A88" t="s">
        <v>59</v>
      </c>
      <c r="E88" s="39" t="s">
        <v>236</v>
      </c>
    </row>
    <row r="89" spans="1:16" ht="12.75">
      <c r="A89" t="s">
        <v>49</v>
      </c>
      <c s="34" t="s">
        <v>237</v>
      </c>
      <c s="34" t="s">
        <v>238</v>
      </c>
      <c s="35" t="s">
        <v>52</v>
      </c>
      <c s="6" t="s">
        <v>239</v>
      </c>
      <c s="36" t="s">
        <v>54</v>
      </c>
      <c s="37">
        <v>3.654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55</v>
      </c>
      <c>
        <f>(M89*21)/100</f>
      </c>
      <c t="s">
        <v>27</v>
      </c>
    </row>
    <row r="90" spans="1:5" ht="12.75">
      <c r="A90" s="35" t="s">
        <v>56</v>
      </c>
      <c r="E90" s="39" t="s">
        <v>52</v>
      </c>
    </row>
    <row r="91" spans="1:5" ht="38.25">
      <c r="A91" s="35" t="s">
        <v>57</v>
      </c>
      <c r="E91" s="40" t="s">
        <v>240</v>
      </c>
    </row>
    <row r="92" spans="1:5" ht="242.25">
      <c r="A92" t="s">
        <v>59</v>
      </c>
      <c r="E92" s="39" t="s">
        <v>241</v>
      </c>
    </row>
    <row r="93" spans="1:16" ht="12.75">
      <c r="A93" t="s">
        <v>49</v>
      </c>
      <c s="34" t="s">
        <v>242</v>
      </c>
      <c s="34" t="s">
        <v>243</v>
      </c>
      <c s="35" t="s">
        <v>52</v>
      </c>
      <c s="6" t="s">
        <v>244</v>
      </c>
      <c s="36" t="s">
        <v>68</v>
      </c>
      <c s="37">
        <v>37.76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55</v>
      </c>
      <c>
        <f>(M93*21)/100</f>
      </c>
      <c t="s">
        <v>27</v>
      </c>
    </row>
    <row r="94" spans="1:5" ht="12.75">
      <c r="A94" s="35" t="s">
        <v>56</v>
      </c>
      <c r="E94" s="39" t="s">
        <v>52</v>
      </c>
    </row>
    <row r="95" spans="1:5" ht="76.5">
      <c r="A95" s="35" t="s">
        <v>57</v>
      </c>
      <c r="E95" s="40" t="s">
        <v>245</v>
      </c>
    </row>
    <row r="96" spans="1:5" ht="25.5">
      <c r="A96" t="s">
        <v>59</v>
      </c>
      <c r="E96" s="39" t="s">
        <v>246</v>
      </c>
    </row>
    <row r="97" spans="1:16" ht="12.75">
      <c r="A97" t="s">
        <v>49</v>
      </c>
      <c s="34" t="s">
        <v>247</v>
      </c>
      <c s="34" t="s">
        <v>248</v>
      </c>
      <c s="35" t="s">
        <v>52</v>
      </c>
      <c s="6" t="s">
        <v>249</v>
      </c>
      <c s="36" t="s">
        <v>68</v>
      </c>
      <c s="37">
        <v>18.6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55</v>
      </c>
      <c>
        <f>(M97*21)/100</f>
      </c>
      <c t="s">
        <v>27</v>
      </c>
    </row>
    <row r="98" spans="1:5" ht="12.75">
      <c r="A98" s="35" t="s">
        <v>56</v>
      </c>
      <c r="E98" s="39" t="s">
        <v>52</v>
      </c>
    </row>
    <row r="99" spans="1:5" ht="38.25">
      <c r="A99" s="35" t="s">
        <v>57</v>
      </c>
      <c r="E99" s="40" t="s">
        <v>250</v>
      </c>
    </row>
    <row r="100" spans="1:5" ht="369.75">
      <c r="A100" t="s">
        <v>59</v>
      </c>
      <c r="E100" s="39" t="s">
        <v>251</v>
      </c>
    </row>
    <row r="101" spans="1:16" ht="12.75">
      <c r="A101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54</v>
      </c>
      <c s="37">
        <v>5.2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55</v>
      </c>
      <c>
        <f>(M101*21)/100</f>
      </c>
      <c t="s">
        <v>27</v>
      </c>
    </row>
    <row r="102" spans="1:5" ht="12.75">
      <c r="A102" s="35" t="s">
        <v>56</v>
      </c>
      <c r="E102" s="39" t="s">
        <v>52</v>
      </c>
    </row>
    <row r="103" spans="1:5" ht="25.5">
      <c r="A103" s="35" t="s">
        <v>57</v>
      </c>
      <c r="E103" s="40" t="s">
        <v>255</v>
      </c>
    </row>
    <row r="104" spans="1:5" ht="267.75">
      <c r="A104" t="s">
        <v>59</v>
      </c>
      <c r="E104" s="39" t="s">
        <v>256</v>
      </c>
    </row>
    <row r="105" spans="1:16" ht="12.75">
      <c r="A105" t="s">
        <v>49</v>
      </c>
      <c s="34" t="s">
        <v>257</v>
      </c>
      <c s="34" t="s">
        <v>258</v>
      </c>
      <c s="35" t="s">
        <v>52</v>
      </c>
      <c s="6" t="s">
        <v>259</v>
      </c>
      <c s="36" t="s">
        <v>68</v>
      </c>
      <c s="37">
        <v>21.46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55</v>
      </c>
      <c>
        <f>(M105*21)/100</f>
      </c>
      <c t="s">
        <v>27</v>
      </c>
    </row>
    <row r="106" spans="1:5" ht="12.75">
      <c r="A106" s="35" t="s">
        <v>56</v>
      </c>
      <c r="E106" s="39" t="s">
        <v>260</v>
      </c>
    </row>
    <row r="107" spans="1:5" ht="63.75">
      <c r="A107" s="35" t="s">
        <v>57</v>
      </c>
      <c r="E107" s="40" t="s">
        <v>261</v>
      </c>
    </row>
    <row r="108" spans="1:5" ht="38.25">
      <c r="A108" t="s">
        <v>59</v>
      </c>
      <c r="E108" s="39" t="s">
        <v>262</v>
      </c>
    </row>
    <row r="109" spans="1:16" ht="12.75">
      <c r="A109" t="s">
        <v>49</v>
      </c>
      <c s="34" t="s">
        <v>263</v>
      </c>
      <c s="34" t="s">
        <v>264</v>
      </c>
      <c s="35" t="s">
        <v>52</v>
      </c>
      <c s="6" t="s">
        <v>265</v>
      </c>
      <c s="36" t="s">
        <v>68</v>
      </c>
      <c s="37">
        <v>185.4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55</v>
      </c>
      <c>
        <f>(M109*21)/100</f>
      </c>
      <c t="s">
        <v>27</v>
      </c>
    </row>
    <row r="110" spans="1:5" ht="12.75">
      <c r="A110" s="35" t="s">
        <v>56</v>
      </c>
      <c r="E110" s="39" t="s">
        <v>52</v>
      </c>
    </row>
    <row r="111" spans="1:5" ht="89.25">
      <c r="A111" s="35" t="s">
        <v>57</v>
      </c>
      <c r="E111" s="40" t="s">
        <v>266</v>
      </c>
    </row>
    <row r="112" spans="1:5" ht="369.75">
      <c r="A112" t="s">
        <v>59</v>
      </c>
      <c r="E112" s="39" t="s">
        <v>251</v>
      </c>
    </row>
    <row r="113" spans="1:16" ht="12.75">
      <c r="A113" t="s">
        <v>49</v>
      </c>
      <c s="34" t="s">
        <v>267</v>
      </c>
      <c s="34" t="s">
        <v>268</v>
      </c>
      <c s="35" t="s">
        <v>52</v>
      </c>
      <c s="6" t="s">
        <v>269</v>
      </c>
      <c s="36" t="s">
        <v>54</v>
      </c>
      <c s="37">
        <v>44.6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55</v>
      </c>
      <c>
        <f>(M113*21)/100</f>
      </c>
      <c t="s">
        <v>27</v>
      </c>
    </row>
    <row r="114" spans="1:5" ht="12.75">
      <c r="A114" s="35" t="s">
        <v>56</v>
      </c>
      <c r="E114" s="39" t="s">
        <v>52</v>
      </c>
    </row>
    <row r="115" spans="1:5" ht="63.75">
      <c r="A115" s="35" t="s">
        <v>57</v>
      </c>
      <c r="E115" s="40" t="s">
        <v>270</v>
      </c>
    </row>
    <row r="116" spans="1:5" ht="267.75">
      <c r="A116" t="s">
        <v>59</v>
      </c>
      <c r="E116" s="39" t="s">
        <v>256</v>
      </c>
    </row>
    <row r="117" spans="1:16" ht="12.75">
      <c r="A117" t="s">
        <v>49</v>
      </c>
      <c s="34" t="s">
        <v>271</v>
      </c>
      <c s="34" t="s">
        <v>272</v>
      </c>
      <c s="35" t="s">
        <v>52</v>
      </c>
      <c s="6" t="s">
        <v>273</v>
      </c>
      <c s="36" t="s">
        <v>274</v>
      </c>
      <c s="37">
        <v>2007.59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55</v>
      </c>
      <c>
        <f>(M117*21)/100</f>
      </c>
      <c t="s">
        <v>27</v>
      </c>
    </row>
    <row r="118" spans="1:5" ht="12.75">
      <c r="A118" s="35" t="s">
        <v>56</v>
      </c>
      <c r="E118" s="39" t="s">
        <v>275</v>
      </c>
    </row>
    <row r="119" spans="1:5" ht="25.5">
      <c r="A119" s="35" t="s">
        <v>57</v>
      </c>
      <c r="E119" s="40" t="s">
        <v>276</v>
      </c>
    </row>
    <row r="120" spans="1:5" ht="293.25">
      <c r="A120" t="s">
        <v>59</v>
      </c>
      <c r="E120" s="39" t="s">
        <v>277</v>
      </c>
    </row>
    <row r="121" spans="1:13" ht="12.75">
      <c r="A121" t="s">
        <v>46</v>
      </c>
      <c r="C121" s="31" t="s">
        <v>71</v>
      </c>
      <c r="E121" s="33" t="s">
        <v>278</v>
      </c>
      <c r="J121" s="32">
        <f>0</f>
      </c>
      <c s="32">
        <f>0</f>
      </c>
      <c s="32">
        <f>0+L122+L126+L130+L134+L138+L142+L146+L150+L154</f>
      </c>
      <c s="32">
        <f>0+M122+M126+M130+M134+M138+M142+M146+M150+M154</f>
      </c>
    </row>
    <row r="122" spans="1:16" ht="12.75">
      <c r="A122" t="s">
        <v>49</v>
      </c>
      <c s="34" t="s">
        <v>279</v>
      </c>
      <c s="34" t="s">
        <v>280</v>
      </c>
      <c s="35" t="s">
        <v>52</v>
      </c>
      <c s="6" t="s">
        <v>281</v>
      </c>
      <c s="36" t="s">
        <v>68</v>
      </c>
      <c s="37">
        <v>67.5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55</v>
      </c>
      <c>
        <f>(M122*21)/100</f>
      </c>
      <c t="s">
        <v>27</v>
      </c>
    </row>
    <row r="123" spans="1:5" ht="12.75">
      <c r="A123" s="35" t="s">
        <v>56</v>
      </c>
      <c r="E123" s="39" t="s">
        <v>52</v>
      </c>
    </row>
    <row r="124" spans="1:5" ht="38.25">
      <c r="A124" s="35" t="s">
        <v>57</v>
      </c>
      <c r="E124" s="40" t="s">
        <v>282</v>
      </c>
    </row>
    <row r="125" spans="1:5" ht="369.75">
      <c r="A125" t="s">
        <v>59</v>
      </c>
      <c r="E125" s="39" t="s">
        <v>251</v>
      </c>
    </row>
    <row r="126" spans="1:16" ht="12.75">
      <c r="A126" t="s">
        <v>49</v>
      </c>
      <c s="34" t="s">
        <v>283</v>
      </c>
      <c s="34" t="s">
        <v>284</v>
      </c>
      <c s="35" t="s">
        <v>52</v>
      </c>
      <c s="6" t="s">
        <v>285</v>
      </c>
      <c s="36" t="s">
        <v>54</v>
      </c>
      <c s="37">
        <v>24.628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55</v>
      </c>
      <c>
        <f>(M126*21)/100</f>
      </c>
      <c t="s">
        <v>27</v>
      </c>
    </row>
    <row r="127" spans="1:5" ht="12.75">
      <c r="A127" s="35" t="s">
        <v>56</v>
      </c>
      <c r="E127" s="39" t="s">
        <v>286</v>
      </c>
    </row>
    <row r="128" spans="1:5" ht="38.25">
      <c r="A128" s="35" t="s">
        <v>57</v>
      </c>
      <c r="E128" s="40" t="s">
        <v>287</v>
      </c>
    </row>
    <row r="129" spans="1:5" ht="293.25">
      <c r="A129" t="s">
        <v>59</v>
      </c>
      <c r="E129" s="39" t="s">
        <v>288</v>
      </c>
    </row>
    <row r="130" spans="1:16" ht="12.75">
      <c r="A130" t="s">
        <v>49</v>
      </c>
      <c s="34" t="s">
        <v>289</v>
      </c>
      <c s="34" t="s">
        <v>290</v>
      </c>
      <c s="35" t="s">
        <v>52</v>
      </c>
      <c s="6" t="s">
        <v>291</v>
      </c>
      <c s="36" t="s">
        <v>68</v>
      </c>
      <c s="37">
        <v>154.281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55</v>
      </c>
      <c>
        <f>(M130*21)/100</f>
      </c>
      <c t="s">
        <v>27</v>
      </c>
    </row>
    <row r="131" spans="1:5" ht="12.75">
      <c r="A131" s="35" t="s">
        <v>56</v>
      </c>
      <c r="E131" s="39" t="s">
        <v>52</v>
      </c>
    </row>
    <row r="132" spans="1:5" ht="76.5">
      <c r="A132" s="35" t="s">
        <v>57</v>
      </c>
      <c r="E132" s="40" t="s">
        <v>292</v>
      </c>
    </row>
    <row r="133" spans="1:5" ht="369.75">
      <c r="A133" t="s">
        <v>59</v>
      </c>
      <c r="E133" s="39" t="s">
        <v>251</v>
      </c>
    </row>
    <row r="134" spans="1:16" ht="12.75">
      <c r="A134" t="s">
        <v>49</v>
      </c>
      <c s="34" t="s">
        <v>293</v>
      </c>
      <c s="34" t="s">
        <v>294</v>
      </c>
      <c s="35" t="s">
        <v>52</v>
      </c>
      <c s="6" t="s">
        <v>295</v>
      </c>
      <c s="36" t="s">
        <v>68</v>
      </c>
      <c s="37">
        <v>33.7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55</v>
      </c>
      <c>
        <f>(M134*21)/100</f>
      </c>
      <c t="s">
        <v>27</v>
      </c>
    </row>
    <row r="135" spans="1:5" ht="12.75">
      <c r="A135" s="35" t="s">
        <v>56</v>
      </c>
      <c r="E135" s="39" t="s">
        <v>52</v>
      </c>
    </row>
    <row r="136" spans="1:5" ht="76.5">
      <c r="A136" s="35" t="s">
        <v>57</v>
      </c>
      <c r="E136" s="40" t="s">
        <v>296</v>
      </c>
    </row>
    <row r="137" spans="1:5" ht="369.75">
      <c r="A137" t="s">
        <v>59</v>
      </c>
      <c r="E137" s="39" t="s">
        <v>297</v>
      </c>
    </row>
    <row r="138" spans="1:16" ht="12.75">
      <c r="A138" t="s">
        <v>49</v>
      </c>
      <c s="34" t="s">
        <v>298</v>
      </c>
      <c s="34" t="s">
        <v>299</v>
      </c>
      <c s="35" t="s">
        <v>52</v>
      </c>
      <c s="6" t="s">
        <v>300</v>
      </c>
      <c s="36" t="s">
        <v>68</v>
      </c>
      <c s="37">
        <v>18.383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55</v>
      </c>
      <c>
        <f>(M138*21)/100</f>
      </c>
      <c t="s">
        <v>27</v>
      </c>
    </row>
    <row r="139" spans="1:5" ht="12.75">
      <c r="A139" s="35" t="s">
        <v>56</v>
      </c>
      <c r="E139" s="39" t="s">
        <v>52</v>
      </c>
    </row>
    <row r="140" spans="1:5" ht="76.5">
      <c r="A140" s="35" t="s">
        <v>57</v>
      </c>
      <c r="E140" s="40" t="s">
        <v>301</v>
      </c>
    </row>
    <row r="141" spans="1:5" ht="369.75">
      <c r="A141" t="s">
        <v>59</v>
      </c>
      <c r="E141" s="39" t="s">
        <v>251</v>
      </c>
    </row>
    <row r="142" spans="1:16" ht="12.75">
      <c r="A142" t="s">
        <v>49</v>
      </c>
      <c s="34" t="s">
        <v>302</v>
      </c>
      <c s="34" t="s">
        <v>303</v>
      </c>
      <c s="35" t="s">
        <v>52</v>
      </c>
      <c s="6" t="s">
        <v>304</v>
      </c>
      <c s="36" t="s">
        <v>68</v>
      </c>
      <c s="37">
        <v>7.6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55</v>
      </c>
      <c>
        <f>(M142*21)/100</f>
      </c>
      <c t="s">
        <v>27</v>
      </c>
    </row>
    <row r="143" spans="1:5" ht="12.75">
      <c r="A143" s="35" t="s">
        <v>56</v>
      </c>
      <c r="E143" s="39" t="s">
        <v>52</v>
      </c>
    </row>
    <row r="144" spans="1:5" ht="25.5">
      <c r="A144" s="35" t="s">
        <v>57</v>
      </c>
      <c r="E144" s="40" t="s">
        <v>305</v>
      </c>
    </row>
    <row r="145" spans="1:5" ht="38.25">
      <c r="A145" t="s">
        <v>59</v>
      </c>
      <c r="E145" s="39" t="s">
        <v>306</v>
      </c>
    </row>
    <row r="146" spans="1:16" ht="12.75">
      <c r="A146" t="s">
        <v>49</v>
      </c>
      <c s="34" t="s">
        <v>307</v>
      </c>
      <c s="34" t="s">
        <v>308</v>
      </c>
      <c s="35" t="s">
        <v>52</v>
      </c>
      <c s="6" t="s">
        <v>309</v>
      </c>
      <c s="36" t="s">
        <v>68</v>
      </c>
      <c s="37">
        <v>19.571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55</v>
      </c>
      <c>
        <f>(M146*21)/100</f>
      </c>
      <c t="s">
        <v>27</v>
      </c>
    </row>
    <row r="147" spans="1:5" ht="12.75">
      <c r="A147" s="35" t="s">
        <v>56</v>
      </c>
      <c r="E147" s="39" t="s">
        <v>52</v>
      </c>
    </row>
    <row r="148" spans="1:5" ht="102">
      <c r="A148" s="35" t="s">
        <v>57</v>
      </c>
      <c r="E148" s="40" t="s">
        <v>310</v>
      </c>
    </row>
    <row r="149" spans="1:5" ht="38.25">
      <c r="A149" t="s">
        <v>59</v>
      </c>
      <c r="E149" s="39" t="s">
        <v>311</v>
      </c>
    </row>
    <row r="150" spans="1:16" ht="12.75">
      <c r="A150" t="s">
        <v>49</v>
      </c>
      <c s="34" t="s">
        <v>312</v>
      </c>
      <c s="34" t="s">
        <v>313</v>
      </c>
      <c s="35" t="s">
        <v>52</v>
      </c>
      <c s="6" t="s">
        <v>314</v>
      </c>
      <c s="36" t="s">
        <v>68</v>
      </c>
      <c s="37">
        <v>6.452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55</v>
      </c>
      <c>
        <f>(M150*21)/100</f>
      </c>
      <c t="s">
        <v>27</v>
      </c>
    </row>
    <row r="151" spans="1:5" ht="12.75">
      <c r="A151" s="35" t="s">
        <v>56</v>
      </c>
      <c r="E151" s="39" t="s">
        <v>52</v>
      </c>
    </row>
    <row r="152" spans="1:5" ht="76.5">
      <c r="A152" s="35" t="s">
        <v>57</v>
      </c>
      <c r="E152" s="40" t="s">
        <v>315</v>
      </c>
    </row>
    <row r="153" spans="1:5" ht="369.75">
      <c r="A153" t="s">
        <v>59</v>
      </c>
      <c r="E153" s="39" t="s">
        <v>297</v>
      </c>
    </row>
    <row r="154" spans="1:16" ht="12.75">
      <c r="A154" t="s">
        <v>49</v>
      </c>
      <c s="34" t="s">
        <v>316</v>
      </c>
      <c s="34" t="s">
        <v>317</v>
      </c>
      <c s="35" t="s">
        <v>52</v>
      </c>
      <c s="6" t="s">
        <v>318</v>
      </c>
      <c s="36" t="s">
        <v>54</v>
      </c>
      <c s="37">
        <v>0.319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55</v>
      </c>
      <c>
        <f>(M154*21)/100</f>
      </c>
      <c t="s">
        <v>27</v>
      </c>
    </row>
    <row r="155" spans="1:5" ht="12.75">
      <c r="A155" s="35" t="s">
        <v>56</v>
      </c>
      <c r="E155" s="39" t="s">
        <v>52</v>
      </c>
    </row>
    <row r="156" spans="1:5" ht="76.5">
      <c r="A156" s="35" t="s">
        <v>57</v>
      </c>
      <c r="E156" s="40" t="s">
        <v>319</v>
      </c>
    </row>
    <row r="157" spans="1:5" ht="178.5">
      <c r="A157" t="s">
        <v>59</v>
      </c>
      <c r="E157" s="39" t="s">
        <v>320</v>
      </c>
    </row>
    <row r="158" spans="1:13" ht="12.75">
      <c r="A158" t="s">
        <v>46</v>
      </c>
      <c r="C158" s="31" t="s">
        <v>76</v>
      </c>
      <c r="E158" s="33" t="s">
        <v>77</v>
      </c>
      <c r="J158" s="32">
        <f>0</f>
      </c>
      <c s="32">
        <f>0</f>
      </c>
      <c s="32">
        <f>0+L159+L163+L167+L171+L175</f>
      </c>
      <c s="32">
        <f>0+M159+M163+M167+M171+M175</f>
      </c>
    </row>
    <row r="159" spans="1:16" ht="12.75">
      <c r="A159" t="s">
        <v>49</v>
      </c>
      <c s="34" t="s">
        <v>321</v>
      </c>
      <c s="34" t="s">
        <v>322</v>
      </c>
      <c s="35" t="s">
        <v>52</v>
      </c>
      <c s="6" t="s">
        <v>323</v>
      </c>
      <c s="36" t="s">
        <v>182</v>
      </c>
      <c s="37">
        <v>38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55</v>
      </c>
      <c>
        <f>(M159*21)/100</f>
      </c>
      <c t="s">
        <v>27</v>
      </c>
    </row>
    <row r="160" spans="1:5" ht="12.75">
      <c r="A160" s="35" t="s">
        <v>56</v>
      </c>
      <c r="E160" s="39" t="s">
        <v>52</v>
      </c>
    </row>
    <row r="161" spans="1:5" ht="25.5">
      <c r="A161" s="35" t="s">
        <v>57</v>
      </c>
      <c r="E161" s="40" t="s">
        <v>324</v>
      </c>
    </row>
    <row r="162" spans="1:5" ht="51">
      <c r="A162" t="s">
        <v>59</v>
      </c>
      <c r="E162" s="39" t="s">
        <v>325</v>
      </c>
    </row>
    <row r="163" spans="1:16" ht="12.75">
      <c r="A163" t="s">
        <v>49</v>
      </c>
      <c s="34" t="s">
        <v>326</v>
      </c>
      <c s="34" t="s">
        <v>327</v>
      </c>
      <c s="35" t="s">
        <v>52</v>
      </c>
      <c s="6" t="s">
        <v>328</v>
      </c>
      <c s="36" t="s">
        <v>182</v>
      </c>
      <c s="37">
        <v>38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55</v>
      </c>
      <c>
        <f>(M163*21)/100</f>
      </c>
      <c t="s">
        <v>27</v>
      </c>
    </row>
    <row r="164" spans="1:5" ht="12.75">
      <c r="A164" s="35" t="s">
        <v>56</v>
      </c>
      <c r="E164" s="39" t="s">
        <v>52</v>
      </c>
    </row>
    <row r="165" spans="1:5" ht="25.5">
      <c r="A165" s="35" t="s">
        <v>57</v>
      </c>
      <c r="E165" s="40" t="s">
        <v>324</v>
      </c>
    </row>
    <row r="166" spans="1:5" ht="140.25">
      <c r="A166" t="s">
        <v>59</v>
      </c>
      <c r="E166" s="39" t="s">
        <v>329</v>
      </c>
    </row>
    <row r="167" spans="1:16" ht="12.75">
      <c r="A167" t="s">
        <v>49</v>
      </c>
      <c s="34" t="s">
        <v>330</v>
      </c>
      <c s="34" t="s">
        <v>331</v>
      </c>
      <c s="35" t="s">
        <v>52</v>
      </c>
      <c s="6" t="s">
        <v>332</v>
      </c>
      <c s="36" t="s">
        <v>182</v>
      </c>
      <c s="37">
        <v>43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55</v>
      </c>
      <c>
        <f>(M167*21)/100</f>
      </c>
      <c t="s">
        <v>27</v>
      </c>
    </row>
    <row r="168" spans="1:5" ht="12.75">
      <c r="A168" s="35" t="s">
        <v>56</v>
      </c>
      <c r="E168" s="39" t="s">
        <v>52</v>
      </c>
    </row>
    <row r="169" spans="1:5" ht="25.5">
      <c r="A169" s="35" t="s">
        <v>57</v>
      </c>
      <c r="E169" s="40" t="s">
        <v>333</v>
      </c>
    </row>
    <row r="170" spans="1:5" ht="140.25">
      <c r="A170" t="s">
        <v>59</v>
      </c>
      <c r="E170" s="39" t="s">
        <v>334</v>
      </c>
    </row>
    <row r="171" spans="1:16" ht="12.75">
      <c r="A171" t="s">
        <v>49</v>
      </c>
      <c s="34" t="s">
        <v>335</v>
      </c>
      <c s="34" t="s">
        <v>336</v>
      </c>
      <c s="35" t="s">
        <v>52</v>
      </c>
      <c s="6" t="s">
        <v>337</v>
      </c>
      <c s="36" t="s">
        <v>182</v>
      </c>
      <c s="37">
        <v>38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55</v>
      </c>
      <c>
        <f>(M171*21)/100</f>
      </c>
      <c t="s">
        <v>27</v>
      </c>
    </row>
    <row r="172" spans="1:5" ht="12.75">
      <c r="A172" s="35" t="s">
        <v>56</v>
      </c>
      <c r="E172" s="39" t="s">
        <v>52</v>
      </c>
    </row>
    <row r="173" spans="1:5" ht="25.5">
      <c r="A173" s="35" t="s">
        <v>57</v>
      </c>
      <c r="E173" s="40" t="s">
        <v>324</v>
      </c>
    </row>
    <row r="174" spans="1:5" ht="12.75">
      <c r="A174" t="s">
        <v>59</v>
      </c>
      <c r="E174" s="39" t="s">
        <v>52</v>
      </c>
    </row>
    <row r="175" spans="1:16" ht="12.75">
      <c r="A175" t="s">
        <v>49</v>
      </c>
      <c s="34" t="s">
        <v>338</v>
      </c>
      <c s="34" t="s">
        <v>339</v>
      </c>
      <c s="35" t="s">
        <v>52</v>
      </c>
      <c s="6" t="s">
        <v>340</v>
      </c>
      <c s="36" t="s">
        <v>182</v>
      </c>
      <c s="37">
        <v>81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55</v>
      </c>
      <c>
        <f>(M175*21)/100</f>
      </c>
      <c t="s">
        <v>27</v>
      </c>
    </row>
    <row r="176" spans="1:5" ht="12.75">
      <c r="A176" s="35" t="s">
        <v>56</v>
      </c>
      <c r="E176" s="39" t="s">
        <v>52</v>
      </c>
    </row>
    <row r="177" spans="1:5" ht="25.5">
      <c r="A177" s="35" t="s">
        <v>57</v>
      </c>
      <c r="E177" s="40" t="s">
        <v>341</v>
      </c>
    </row>
    <row r="178" spans="1:5" ht="102">
      <c r="A178" t="s">
        <v>59</v>
      </c>
      <c r="E178" s="39" t="s">
        <v>342</v>
      </c>
    </row>
    <row r="179" spans="1:13" ht="12.75">
      <c r="A179" t="s">
        <v>46</v>
      </c>
      <c r="C179" s="31" t="s">
        <v>26</v>
      </c>
      <c r="E179" s="33" t="s">
        <v>343</v>
      </c>
      <c r="J179" s="32">
        <f>0</f>
      </c>
      <c s="32">
        <f>0</f>
      </c>
      <c s="32">
        <f>0+L180</f>
      </c>
      <c s="32">
        <f>0+M180</f>
      </c>
    </row>
    <row r="180" spans="1:16" ht="12.75">
      <c r="A180" t="s">
        <v>49</v>
      </c>
      <c s="34" t="s">
        <v>344</v>
      </c>
      <c s="34" t="s">
        <v>345</v>
      </c>
      <c s="35" t="s">
        <v>52</v>
      </c>
      <c s="6" t="s">
        <v>346</v>
      </c>
      <c s="36" t="s">
        <v>182</v>
      </c>
      <c s="37">
        <v>31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55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76.5">
      <c r="A182" s="35" t="s">
        <v>57</v>
      </c>
      <c r="E182" s="40" t="s">
        <v>347</v>
      </c>
    </row>
    <row r="183" spans="1:5" ht="76.5">
      <c r="A183" t="s">
        <v>59</v>
      </c>
      <c r="E183" s="39" t="s">
        <v>348</v>
      </c>
    </row>
    <row r="184" spans="1:13" ht="12.75">
      <c r="A184" t="s">
        <v>46</v>
      </c>
      <c r="C184" s="31" t="s">
        <v>86</v>
      </c>
      <c r="E184" s="33" t="s">
        <v>349</v>
      </c>
      <c r="J184" s="32">
        <f>0</f>
      </c>
      <c s="32">
        <f>0</f>
      </c>
      <c s="32">
        <f>0+L185+L189+L193+L197+L201+L205+L209+L213+L217</f>
      </c>
      <c s="32">
        <f>0+M185+M189+M193+M197+M201+M205+M209+M213+M217</f>
      </c>
    </row>
    <row r="185" spans="1:16" ht="25.5">
      <c r="A185" t="s">
        <v>49</v>
      </c>
      <c s="34" t="s">
        <v>350</v>
      </c>
      <c s="34" t="s">
        <v>351</v>
      </c>
      <c s="35" t="s">
        <v>52</v>
      </c>
      <c s="6" t="s">
        <v>352</v>
      </c>
      <c s="36" t="s">
        <v>182</v>
      </c>
      <c s="37">
        <v>849.28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55</v>
      </c>
      <c>
        <f>(M185*21)/100</f>
      </c>
      <c t="s">
        <v>27</v>
      </c>
    </row>
    <row r="186" spans="1:5" ht="12.75">
      <c r="A186" s="35" t="s">
        <v>56</v>
      </c>
      <c r="E186" s="39" t="s">
        <v>52</v>
      </c>
    </row>
    <row r="187" spans="1:5" ht="242.25">
      <c r="A187" s="35" t="s">
        <v>57</v>
      </c>
      <c r="E187" s="40" t="s">
        <v>353</v>
      </c>
    </row>
    <row r="188" spans="1:5" ht="191.25">
      <c r="A188" t="s">
        <v>59</v>
      </c>
      <c r="E188" s="39" t="s">
        <v>354</v>
      </c>
    </row>
    <row r="189" spans="1:16" ht="12.75">
      <c r="A189" t="s">
        <v>49</v>
      </c>
      <c s="34" t="s">
        <v>355</v>
      </c>
      <c s="34" t="s">
        <v>356</v>
      </c>
      <c s="35" t="s">
        <v>52</v>
      </c>
      <c s="6" t="s">
        <v>357</v>
      </c>
      <c s="36" t="s">
        <v>182</v>
      </c>
      <c s="37">
        <v>239.78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55</v>
      </c>
      <c>
        <f>(M189*21)/100</f>
      </c>
      <c t="s">
        <v>27</v>
      </c>
    </row>
    <row r="190" spans="1:5" ht="12.75">
      <c r="A190" s="35" t="s">
        <v>56</v>
      </c>
      <c r="E190" s="39" t="s">
        <v>52</v>
      </c>
    </row>
    <row r="191" spans="1:5" ht="165.75">
      <c r="A191" s="35" t="s">
        <v>57</v>
      </c>
      <c r="E191" s="40" t="s">
        <v>358</v>
      </c>
    </row>
    <row r="192" spans="1:5" ht="191.25">
      <c r="A192" t="s">
        <v>59</v>
      </c>
      <c r="E192" s="39" t="s">
        <v>359</v>
      </c>
    </row>
    <row r="193" spans="1:16" ht="12.75">
      <c r="A193" t="s">
        <v>49</v>
      </c>
      <c s="34" t="s">
        <v>360</v>
      </c>
      <c s="34" t="s">
        <v>361</v>
      </c>
      <c s="35" t="s">
        <v>52</v>
      </c>
      <c s="6" t="s">
        <v>362</v>
      </c>
      <c s="36" t="s">
        <v>182</v>
      </c>
      <c s="37">
        <v>849.28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55</v>
      </c>
      <c>
        <f>(M193*21)/100</f>
      </c>
      <c t="s">
        <v>27</v>
      </c>
    </row>
    <row r="194" spans="1:5" ht="12.75">
      <c r="A194" s="35" t="s">
        <v>56</v>
      </c>
      <c r="E194" s="39" t="s">
        <v>52</v>
      </c>
    </row>
    <row r="195" spans="1:5" ht="267.75">
      <c r="A195" s="35" t="s">
        <v>57</v>
      </c>
      <c r="E195" s="40" t="s">
        <v>363</v>
      </c>
    </row>
    <row r="196" spans="1:5" ht="204">
      <c r="A196" t="s">
        <v>59</v>
      </c>
      <c r="E196" s="39" t="s">
        <v>364</v>
      </c>
    </row>
    <row r="197" spans="1:16" ht="12.75">
      <c r="A197" t="s">
        <v>49</v>
      </c>
      <c s="34" t="s">
        <v>365</v>
      </c>
      <c s="34" t="s">
        <v>366</v>
      </c>
      <c s="35" t="s">
        <v>52</v>
      </c>
      <c s="6" t="s">
        <v>367</v>
      </c>
      <c s="36" t="s">
        <v>182</v>
      </c>
      <c s="37">
        <v>849.28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55</v>
      </c>
      <c>
        <f>(M197*21)/100</f>
      </c>
      <c t="s">
        <v>27</v>
      </c>
    </row>
    <row r="198" spans="1:5" ht="12.75">
      <c r="A198" s="35" t="s">
        <v>56</v>
      </c>
      <c r="E198" s="39" t="s">
        <v>368</v>
      </c>
    </row>
    <row r="199" spans="1:5" ht="267.75">
      <c r="A199" s="35" t="s">
        <v>57</v>
      </c>
      <c r="E199" s="40" t="s">
        <v>369</v>
      </c>
    </row>
    <row r="200" spans="1:5" ht="38.25">
      <c r="A200" t="s">
        <v>59</v>
      </c>
      <c r="E200" s="39" t="s">
        <v>370</v>
      </c>
    </row>
    <row r="201" spans="1:16" ht="12.75">
      <c r="A201" t="s">
        <v>49</v>
      </c>
      <c s="34" t="s">
        <v>371</v>
      </c>
      <c s="34" t="s">
        <v>372</v>
      </c>
      <c s="35" t="s">
        <v>52</v>
      </c>
      <c s="6" t="s">
        <v>373</v>
      </c>
      <c s="36" t="s">
        <v>182</v>
      </c>
      <c s="37">
        <v>652.4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55</v>
      </c>
      <c>
        <f>(M201*21)/100</f>
      </c>
      <c t="s">
        <v>27</v>
      </c>
    </row>
    <row r="202" spans="1:5" ht="12.75">
      <c r="A202" s="35" t="s">
        <v>56</v>
      </c>
      <c r="E202" s="39" t="s">
        <v>374</v>
      </c>
    </row>
    <row r="203" spans="1:5" ht="165.75">
      <c r="A203" s="35" t="s">
        <v>57</v>
      </c>
      <c r="E203" s="40" t="s">
        <v>375</v>
      </c>
    </row>
    <row r="204" spans="1:5" ht="63.75">
      <c r="A204" t="s">
        <v>59</v>
      </c>
      <c r="E204" s="39" t="s">
        <v>376</v>
      </c>
    </row>
    <row r="205" spans="1:16" ht="12.75">
      <c r="A205" t="s">
        <v>49</v>
      </c>
      <c s="34" t="s">
        <v>377</v>
      </c>
      <c s="34" t="s">
        <v>378</v>
      </c>
      <c s="35" t="s">
        <v>52</v>
      </c>
      <c s="6" t="s">
        <v>379</v>
      </c>
      <c s="36" t="s">
        <v>182</v>
      </c>
      <c s="37">
        <v>4.76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55</v>
      </c>
      <c>
        <f>(M205*21)/100</f>
      </c>
      <c t="s">
        <v>27</v>
      </c>
    </row>
    <row r="206" spans="1:5" ht="12.75">
      <c r="A206" s="35" t="s">
        <v>56</v>
      </c>
      <c r="E206" s="39" t="s">
        <v>52</v>
      </c>
    </row>
    <row r="207" spans="1:5" ht="25.5">
      <c r="A207" s="35" t="s">
        <v>57</v>
      </c>
      <c r="E207" s="40" t="s">
        <v>380</v>
      </c>
    </row>
    <row r="208" spans="1:5" ht="89.25">
      <c r="A208" t="s">
        <v>59</v>
      </c>
      <c r="E208" s="39" t="s">
        <v>381</v>
      </c>
    </row>
    <row r="209" spans="1:16" ht="12.75">
      <c r="A209" t="s">
        <v>49</v>
      </c>
      <c s="34" t="s">
        <v>382</v>
      </c>
      <c s="34" t="s">
        <v>383</v>
      </c>
      <c s="35" t="s">
        <v>52</v>
      </c>
      <c s="6" t="s">
        <v>384</v>
      </c>
      <c s="36" t="s">
        <v>182</v>
      </c>
      <c s="37">
        <v>1.3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55</v>
      </c>
      <c>
        <f>(M209*21)/100</f>
      </c>
      <c t="s">
        <v>27</v>
      </c>
    </row>
    <row r="210" spans="1:5" ht="12.75">
      <c r="A210" s="35" t="s">
        <v>56</v>
      </c>
      <c r="E210" s="39" t="s">
        <v>52</v>
      </c>
    </row>
    <row r="211" spans="1:5" ht="25.5">
      <c r="A211" s="35" t="s">
        <v>57</v>
      </c>
      <c r="E211" s="40" t="s">
        <v>385</v>
      </c>
    </row>
    <row r="212" spans="1:5" ht="89.25">
      <c r="A212" t="s">
        <v>59</v>
      </c>
      <c r="E212" s="39" t="s">
        <v>386</v>
      </c>
    </row>
    <row r="213" spans="1:16" ht="12.75">
      <c r="A213" t="s">
        <v>49</v>
      </c>
      <c s="34" t="s">
        <v>387</v>
      </c>
      <c s="34" t="s">
        <v>388</v>
      </c>
      <c s="35" t="s">
        <v>52</v>
      </c>
      <c s="6" t="s">
        <v>389</v>
      </c>
      <c s="36" t="s">
        <v>54</v>
      </c>
      <c s="37">
        <v>0.009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55</v>
      </c>
      <c>
        <f>(M213*21)/100</f>
      </c>
      <c t="s">
        <v>27</v>
      </c>
    </row>
    <row r="214" spans="1:5" ht="12.75">
      <c r="A214" s="35" t="s">
        <v>56</v>
      </c>
      <c r="E214" s="39" t="s">
        <v>52</v>
      </c>
    </row>
    <row r="215" spans="1:5" ht="76.5">
      <c r="A215" s="35" t="s">
        <v>57</v>
      </c>
      <c r="E215" s="40" t="s">
        <v>390</v>
      </c>
    </row>
    <row r="216" spans="1:5" ht="51">
      <c r="A216" t="s">
        <v>59</v>
      </c>
      <c r="E216" s="39" t="s">
        <v>391</v>
      </c>
    </row>
    <row r="217" spans="1:16" ht="12.75">
      <c r="A217" t="s">
        <v>49</v>
      </c>
      <c s="34" t="s">
        <v>392</v>
      </c>
      <c s="34" t="s">
        <v>393</v>
      </c>
      <c s="35" t="s">
        <v>52</v>
      </c>
      <c s="6" t="s">
        <v>394</v>
      </c>
      <c s="36" t="s">
        <v>182</v>
      </c>
      <c s="37">
        <v>16.38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55</v>
      </c>
      <c>
        <f>(M217*21)/100</f>
      </c>
      <c t="s">
        <v>27</v>
      </c>
    </row>
    <row r="218" spans="1:5" ht="12.75">
      <c r="A218" s="35" t="s">
        <v>56</v>
      </c>
      <c r="E218" s="39" t="s">
        <v>395</v>
      </c>
    </row>
    <row r="219" spans="1:5" ht="25.5">
      <c r="A219" s="35" t="s">
        <v>57</v>
      </c>
      <c r="E219" s="40" t="s">
        <v>396</v>
      </c>
    </row>
    <row r="220" spans="1:5" ht="38.25">
      <c r="A220" t="s">
        <v>59</v>
      </c>
      <c r="E220" s="39" t="s">
        <v>397</v>
      </c>
    </row>
    <row r="221" spans="1:13" ht="12.75">
      <c r="A221" t="s">
        <v>46</v>
      </c>
      <c r="C221" s="31" t="s">
        <v>90</v>
      </c>
      <c r="E221" s="33" t="s">
        <v>398</v>
      </c>
      <c r="J221" s="32">
        <f>0</f>
      </c>
      <c s="32">
        <f>0</f>
      </c>
      <c s="32">
        <f>0+L222+L226+L230</f>
      </c>
      <c s="32">
        <f>0+M222+M226+M230</f>
      </c>
    </row>
    <row r="222" spans="1:16" ht="12.75">
      <c r="A222" t="s">
        <v>49</v>
      </c>
      <c s="34" t="s">
        <v>399</v>
      </c>
      <c s="34" t="s">
        <v>400</v>
      </c>
      <c s="35" t="s">
        <v>52</v>
      </c>
      <c s="6" t="s">
        <v>401</v>
      </c>
      <c s="36" t="s">
        <v>93</v>
      </c>
      <c s="37">
        <v>12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55</v>
      </c>
      <c>
        <f>(M222*21)/100</f>
      </c>
      <c t="s">
        <v>27</v>
      </c>
    </row>
    <row r="223" spans="1:5" ht="12.75">
      <c r="A223" s="35" t="s">
        <v>56</v>
      </c>
      <c r="E223" s="39" t="s">
        <v>52</v>
      </c>
    </row>
    <row r="224" spans="1:5" ht="25.5">
      <c r="A224" s="35" t="s">
        <v>57</v>
      </c>
      <c r="E224" s="40" t="s">
        <v>402</v>
      </c>
    </row>
    <row r="225" spans="1:5" ht="242.25">
      <c r="A225" t="s">
        <v>59</v>
      </c>
      <c r="E225" s="39" t="s">
        <v>403</v>
      </c>
    </row>
    <row r="226" spans="1:16" ht="12.75">
      <c r="A226" t="s">
        <v>49</v>
      </c>
      <c s="34" t="s">
        <v>404</v>
      </c>
      <c s="34" t="s">
        <v>405</v>
      </c>
      <c s="35" t="s">
        <v>52</v>
      </c>
      <c s="6" t="s">
        <v>406</v>
      </c>
      <c s="36" t="s">
        <v>109</v>
      </c>
      <c s="37">
        <v>2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55</v>
      </c>
      <c>
        <f>(M226*21)/100</f>
      </c>
      <c t="s">
        <v>27</v>
      </c>
    </row>
    <row r="227" spans="1:5" ht="12.75">
      <c r="A227" s="35" t="s">
        <v>56</v>
      </c>
      <c r="E227" s="39" t="s">
        <v>52</v>
      </c>
    </row>
    <row r="228" spans="1:5" ht="25.5">
      <c r="A228" s="35" t="s">
        <v>57</v>
      </c>
      <c r="E228" s="40" t="s">
        <v>407</v>
      </c>
    </row>
    <row r="229" spans="1:5" ht="102">
      <c r="A229" t="s">
        <v>59</v>
      </c>
      <c r="E229" s="39" t="s">
        <v>408</v>
      </c>
    </row>
    <row r="230" spans="1:16" ht="12.75">
      <c r="A230" t="s">
        <v>49</v>
      </c>
      <c s="34" t="s">
        <v>409</v>
      </c>
      <c s="34" t="s">
        <v>410</v>
      </c>
      <c s="35" t="s">
        <v>52</v>
      </c>
      <c s="6" t="s">
        <v>411</v>
      </c>
      <c s="36" t="s">
        <v>109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55</v>
      </c>
      <c>
        <f>(M230*21)/100</f>
      </c>
      <c t="s">
        <v>27</v>
      </c>
    </row>
    <row r="231" spans="1:5" ht="12.75">
      <c r="A231" s="35" t="s">
        <v>56</v>
      </c>
      <c r="E231" s="39" t="s">
        <v>52</v>
      </c>
    </row>
    <row r="232" spans="1:5" ht="25.5">
      <c r="A232" s="35" t="s">
        <v>57</v>
      </c>
      <c r="E232" s="40" t="s">
        <v>412</v>
      </c>
    </row>
    <row r="233" spans="1:5" ht="89.25">
      <c r="A233" t="s">
        <v>59</v>
      </c>
      <c r="E233" s="39" t="s">
        <v>413</v>
      </c>
    </row>
    <row r="234" spans="1:13" ht="12.75">
      <c r="A234" t="s">
        <v>46</v>
      </c>
      <c r="C234" s="31" t="s">
        <v>97</v>
      </c>
      <c r="E234" s="33" t="s">
        <v>123</v>
      </c>
      <c r="J234" s="32">
        <f>0</f>
      </c>
      <c s="32">
        <f>0</f>
      </c>
      <c s="32">
        <f>0+L235+L239+L243+L247+L251+L255+L259+L263+L267</f>
      </c>
      <c s="32">
        <f>0+M235+M239+M243+M247+M251+M255+M259+M263+M267</f>
      </c>
    </row>
    <row r="235" spans="1:16" ht="12.75">
      <c r="A235" t="s">
        <v>49</v>
      </c>
      <c s="34" t="s">
        <v>414</v>
      </c>
      <c s="34" t="s">
        <v>415</v>
      </c>
      <c s="35" t="s">
        <v>52</v>
      </c>
      <c s="6" t="s">
        <v>416</v>
      </c>
      <c s="36" t="s">
        <v>93</v>
      </c>
      <c s="37">
        <v>66.9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55</v>
      </c>
      <c>
        <f>(M235*21)/100</f>
      </c>
      <c t="s">
        <v>27</v>
      </c>
    </row>
    <row r="236" spans="1:5" ht="12.75">
      <c r="A236" s="35" t="s">
        <v>56</v>
      </c>
      <c r="E236" s="39" t="s">
        <v>52</v>
      </c>
    </row>
    <row r="237" spans="1:5" ht="25.5">
      <c r="A237" s="35" t="s">
        <v>57</v>
      </c>
      <c r="E237" s="40" t="s">
        <v>417</v>
      </c>
    </row>
    <row r="238" spans="1:5" ht="38.25">
      <c r="A238" t="s">
        <v>59</v>
      </c>
      <c r="E238" s="39" t="s">
        <v>418</v>
      </c>
    </row>
    <row r="239" spans="1:16" ht="12.75">
      <c r="A239" t="s">
        <v>49</v>
      </c>
      <c s="34" t="s">
        <v>419</v>
      </c>
      <c s="34" t="s">
        <v>420</v>
      </c>
      <c s="35" t="s">
        <v>52</v>
      </c>
      <c s="6" t="s">
        <v>421</v>
      </c>
      <c s="36" t="s">
        <v>93</v>
      </c>
      <c s="37">
        <v>12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55</v>
      </c>
      <c>
        <f>(M239*21)/100</f>
      </c>
      <c t="s">
        <v>27</v>
      </c>
    </row>
    <row r="240" spans="1:5" ht="12.75">
      <c r="A240" s="35" t="s">
        <v>56</v>
      </c>
      <c r="E240" s="39" t="s">
        <v>52</v>
      </c>
    </row>
    <row r="241" spans="1:5" ht="25.5">
      <c r="A241" s="35" t="s">
        <v>57</v>
      </c>
      <c r="E241" s="40" t="s">
        <v>422</v>
      </c>
    </row>
    <row r="242" spans="1:5" ht="51">
      <c r="A242" t="s">
        <v>59</v>
      </c>
      <c r="E242" s="39" t="s">
        <v>423</v>
      </c>
    </row>
    <row r="243" spans="1:16" ht="12.75">
      <c r="A243" t="s">
        <v>49</v>
      </c>
      <c s="34" t="s">
        <v>424</v>
      </c>
      <c s="34" t="s">
        <v>425</v>
      </c>
      <c s="35" t="s">
        <v>52</v>
      </c>
      <c s="6" t="s">
        <v>426</v>
      </c>
      <c s="36" t="s">
        <v>93</v>
      </c>
      <c s="37">
        <v>80.24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55</v>
      </c>
      <c>
        <f>(M243*21)/100</f>
      </c>
      <c t="s">
        <v>27</v>
      </c>
    </row>
    <row r="244" spans="1:5" ht="12.75">
      <c r="A244" s="35" t="s">
        <v>56</v>
      </c>
      <c r="E244" s="39" t="s">
        <v>52</v>
      </c>
    </row>
    <row r="245" spans="1:5" ht="89.25">
      <c r="A245" s="35" t="s">
        <v>57</v>
      </c>
      <c r="E245" s="40" t="s">
        <v>427</v>
      </c>
    </row>
    <row r="246" spans="1:5" ht="25.5">
      <c r="A246" t="s">
        <v>59</v>
      </c>
      <c r="E246" s="39" t="s">
        <v>428</v>
      </c>
    </row>
    <row r="247" spans="1:16" ht="12.75">
      <c r="A247" t="s">
        <v>49</v>
      </c>
      <c s="34" t="s">
        <v>429</v>
      </c>
      <c s="34" t="s">
        <v>430</v>
      </c>
      <c s="35" t="s">
        <v>52</v>
      </c>
      <c s="6" t="s">
        <v>431</v>
      </c>
      <c s="36" t="s">
        <v>93</v>
      </c>
      <c s="37">
        <v>80.24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55</v>
      </c>
      <c>
        <f>(M247*21)/100</f>
      </c>
      <c t="s">
        <v>27</v>
      </c>
    </row>
    <row r="248" spans="1:5" ht="12.75">
      <c r="A248" s="35" t="s">
        <v>56</v>
      </c>
      <c r="E248" s="39" t="s">
        <v>52</v>
      </c>
    </row>
    <row r="249" spans="1:5" ht="102">
      <c r="A249" s="35" t="s">
        <v>57</v>
      </c>
      <c r="E249" s="40" t="s">
        <v>432</v>
      </c>
    </row>
    <row r="250" spans="1:5" ht="38.25">
      <c r="A250" t="s">
        <v>59</v>
      </c>
      <c r="E250" s="39" t="s">
        <v>433</v>
      </c>
    </row>
    <row r="251" spans="1:16" ht="12.75">
      <c r="A251" t="s">
        <v>49</v>
      </c>
      <c s="34" t="s">
        <v>434</v>
      </c>
      <c s="34" t="s">
        <v>435</v>
      </c>
      <c s="35" t="s">
        <v>52</v>
      </c>
      <c s="6" t="s">
        <v>436</v>
      </c>
      <c s="36" t="s">
        <v>182</v>
      </c>
      <c s="37">
        <v>12.5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55</v>
      </c>
      <c>
        <f>(M251*21)/100</f>
      </c>
      <c t="s">
        <v>27</v>
      </c>
    </row>
    <row r="252" spans="1:5" ht="12.75">
      <c r="A252" s="35" t="s">
        <v>56</v>
      </c>
      <c r="E252" s="39" t="s">
        <v>52</v>
      </c>
    </row>
    <row r="253" spans="1:5" ht="76.5">
      <c r="A253" s="35" t="s">
        <v>57</v>
      </c>
      <c r="E253" s="40" t="s">
        <v>437</v>
      </c>
    </row>
    <row r="254" spans="1:5" ht="102">
      <c r="A254" t="s">
        <v>59</v>
      </c>
      <c r="E254" s="39" t="s">
        <v>438</v>
      </c>
    </row>
    <row r="255" spans="1:16" ht="12.75">
      <c r="A255" t="s">
        <v>49</v>
      </c>
      <c s="34" t="s">
        <v>439</v>
      </c>
      <c s="34" t="s">
        <v>440</v>
      </c>
      <c s="35" t="s">
        <v>52</v>
      </c>
      <c s="6" t="s">
        <v>441</v>
      </c>
      <c s="36" t="s">
        <v>109</v>
      </c>
      <c s="37">
        <v>4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55</v>
      </c>
      <c>
        <f>(M255*21)/100</f>
      </c>
      <c t="s">
        <v>27</v>
      </c>
    </row>
    <row r="256" spans="1:5" ht="12.75">
      <c r="A256" s="35" t="s">
        <v>56</v>
      </c>
      <c r="E256" s="39" t="s">
        <v>52</v>
      </c>
    </row>
    <row r="257" spans="1:5" ht="25.5">
      <c r="A257" s="35" t="s">
        <v>57</v>
      </c>
      <c r="E257" s="40" t="s">
        <v>442</v>
      </c>
    </row>
    <row r="258" spans="1:5" ht="267.75">
      <c r="A258" t="s">
        <v>59</v>
      </c>
      <c r="E258" s="39" t="s">
        <v>443</v>
      </c>
    </row>
    <row r="259" spans="1:16" ht="12.75">
      <c r="A259" t="s">
        <v>49</v>
      </c>
      <c s="34" t="s">
        <v>444</v>
      </c>
      <c s="34" t="s">
        <v>445</v>
      </c>
      <c s="35" t="s">
        <v>52</v>
      </c>
      <c s="6" t="s">
        <v>446</v>
      </c>
      <c s="36" t="s">
        <v>68</v>
      </c>
      <c s="37">
        <v>672.067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55</v>
      </c>
      <c>
        <f>(M259*21)/100</f>
      </c>
      <c t="s">
        <v>27</v>
      </c>
    </row>
    <row r="260" spans="1:5" ht="12.75">
      <c r="A260" s="35" t="s">
        <v>56</v>
      </c>
      <c r="E260" s="39" t="s">
        <v>52</v>
      </c>
    </row>
    <row r="261" spans="1:5" ht="89.25">
      <c r="A261" s="35" t="s">
        <v>57</v>
      </c>
      <c r="E261" s="40" t="s">
        <v>447</v>
      </c>
    </row>
    <row r="262" spans="1:5" ht="114.75">
      <c r="A262" t="s">
        <v>59</v>
      </c>
      <c r="E262" s="39" t="s">
        <v>448</v>
      </c>
    </row>
    <row r="263" spans="1:16" ht="12.75">
      <c r="A263" t="s">
        <v>49</v>
      </c>
      <c s="34" t="s">
        <v>449</v>
      </c>
      <c s="34" t="s">
        <v>450</v>
      </c>
      <c s="35" t="s">
        <v>52</v>
      </c>
      <c s="6" t="s">
        <v>451</v>
      </c>
      <c s="36" t="s">
        <v>68</v>
      </c>
      <c s="37">
        <v>4.449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55</v>
      </c>
      <c>
        <f>(M263*21)/100</f>
      </c>
      <c t="s">
        <v>27</v>
      </c>
    </row>
    <row r="264" spans="1:5" ht="12.75">
      <c r="A264" s="35" t="s">
        <v>56</v>
      </c>
      <c r="E264" s="39" t="s">
        <v>52</v>
      </c>
    </row>
    <row r="265" spans="1:5" ht="89.25">
      <c r="A265" s="35" t="s">
        <v>57</v>
      </c>
      <c r="E265" s="40" t="s">
        <v>452</v>
      </c>
    </row>
    <row r="266" spans="1:5" ht="114.75">
      <c r="A266" t="s">
        <v>59</v>
      </c>
      <c r="E266" s="39" t="s">
        <v>448</v>
      </c>
    </row>
    <row r="267" spans="1:16" ht="12.75">
      <c r="A267" t="s">
        <v>49</v>
      </c>
      <c s="34" t="s">
        <v>453</v>
      </c>
      <c s="34" t="s">
        <v>454</v>
      </c>
      <c s="35" t="s">
        <v>52</v>
      </c>
      <c s="6" t="s">
        <v>455</v>
      </c>
      <c s="36" t="s">
        <v>54</v>
      </c>
      <c s="37">
        <v>15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55</v>
      </c>
      <c>
        <f>(M267*21)/100</f>
      </c>
      <c t="s">
        <v>27</v>
      </c>
    </row>
    <row r="268" spans="1:5" ht="12.75">
      <c r="A268" s="35" t="s">
        <v>56</v>
      </c>
      <c r="E268" s="39" t="s">
        <v>456</v>
      </c>
    </row>
    <row r="269" spans="1:5" ht="25.5">
      <c r="A269" s="35" t="s">
        <v>57</v>
      </c>
      <c r="E269" s="40" t="s">
        <v>457</v>
      </c>
    </row>
    <row r="270" spans="1:5" ht="114.75">
      <c r="A270" t="s">
        <v>59</v>
      </c>
      <c r="E270" s="39" t="s">
        <v>458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459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459</v>
      </c>
      <c r="E4" s="26" t="s">
        <v>460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463</v>
      </c>
      <c r="E8" s="30" t="s">
        <v>462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50</v>
      </c>
      <c r="E9" s="33" t="s">
        <v>65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86</v>
      </c>
      <c s="34" t="s">
        <v>464</v>
      </c>
      <c s="35" t="s">
        <v>52</v>
      </c>
      <c s="6" t="s">
        <v>465</v>
      </c>
      <c s="36" t="s">
        <v>68</v>
      </c>
      <c s="37">
        <v>38.4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120</v>
      </c>
      <c>
        <f>(M10*21)/100</f>
      </c>
      <c t="s">
        <v>27</v>
      </c>
    </row>
    <row r="11" spans="1:5" ht="12.75">
      <c r="A11" s="35" t="s">
        <v>56</v>
      </c>
      <c r="E11" s="39" t="s">
        <v>466</v>
      </c>
    </row>
    <row r="12" spans="1:5" ht="12.75">
      <c r="A12" s="35" t="s">
        <v>57</v>
      </c>
      <c r="E12" s="40" t="s">
        <v>467</v>
      </c>
    </row>
    <row r="13" spans="1:5" ht="12.75">
      <c r="A13" t="s">
        <v>59</v>
      </c>
      <c r="E13" s="39" t="s">
        <v>468</v>
      </c>
    </row>
    <row r="14" spans="1:16" ht="12.75">
      <c r="A14" t="s">
        <v>49</v>
      </c>
      <c s="34" t="s">
        <v>135</v>
      </c>
      <c s="34" t="s">
        <v>469</v>
      </c>
      <c s="35" t="s">
        <v>52</v>
      </c>
      <c s="6" t="s">
        <v>470</v>
      </c>
      <c s="36" t="s">
        <v>68</v>
      </c>
      <c s="37">
        <v>38.4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120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57</v>
      </c>
      <c r="E16" s="40" t="s">
        <v>467</v>
      </c>
    </row>
    <row r="17" spans="1:5" ht="318.75">
      <c r="A17" t="s">
        <v>59</v>
      </c>
      <c r="E17" s="39" t="s">
        <v>471</v>
      </c>
    </row>
    <row r="18" spans="1:13" ht="12.75">
      <c r="A18" t="s">
        <v>46</v>
      </c>
      <c r="C18" s="31" t="s">
        <v>86</v>
      </c>
      <c r="E18" s="33" t="s">
        <v>349</v>
      </c>
      <c r="J18" s="32">
        <f>0</f>
      </c>
      <c s="32">
        <f>0</f>
      </c>
      <c s="32">
        <f>0+L19+L23+L27+L31+L35+L39+L43+L47+L51+L55+L59+L63</f>
      </c>
      <c s="32">
        <f>0+M19+M23+M27+M31+M35+M39+M43+M47+M51+M55+M59+M63</f>
      </c>
    </row>
    <row r="19" spans="1:16" ht="12.75">
      <c r="A19" t="s">
        <v>49</v>
      </c>
      <c s="34" t="s">
        <v>50</v>
      </c>
      <c s="34" t="s">
        <v>472</v>
      </c>
      <c s="35" t="s">
        <v>52</v>
      </c>
      <c s="6" t="s">
        <v>473</v>
      </c>
      <c s="36" t="s">
        <v>93</v>
      </c>
      <c s="37">
        <v>64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25.5">
      <c r="A21" s="35" t="s">
        <v>57</v>
      </c>
      <c r="E21" s="40" t="s">
        <v>474</v>
      </c>
    </row>
    <row r="22" spans="1:5" ht="114.75">
      <c r="A22" t="s">
        <v>59</v>
      </c>
      <c r="E22" s="39" t="s">
        <v>475</v>
      </c>
    </row>
    <row r="23" spans="1:16" ht="12.75">
      <c r="A23" t="s">
        <v>49</v>
      </c>
      <c s="34" t="s">
        <v>27</v>
      </c>
      <c s="34" t="s">
        <v>476</v>
      </c>
      <c s="35" t="s">
        <v>52</v>
      </c>
      <c s="6" t="s">
        <v>477</v>
      </c>
      <c s="36" t="s">
        <v>93</v>
      </c>
      <c s="37">
        <v>40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55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57</v>
      </c>
      <c r="E25" s="40" t="s">
        <v>478</v>
      </c>
    </row>
    <row r="26" spans="1:5" ht="140.25">
      <c r="A26" t="s">
        <v>59</v>
      </c>
      <c r="E26" s="39" t="s">
        <v>479</v>
      </c>
    </row>
    <row r="27" spans="1:16" ht="25.5">
      <c r="A27" t="s">
        <v>49</v>
      </c>
      <c s="34" t="s">
        <v>25</v>
      </c>
      <c s="34" t="s">
        <v>480</v>
      </c>
      <c s="35" t="s">
        <v>52</v>
      </c>
      <c s="6" t="s">
        <v>481</v>
      </c>
      <c s="36" t="s">
        <v>93</v>
      </c>
      <c s="37">
        <v>40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55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57</v>
      </c>
      <c r="E29" s="40" t="s">
        <v>478</v>
      </c>
    </row>
    <row r="30" spans="1:5" ht="127.5">
      <c r="A30" t="s">
        <v>59</v>
      </c>
      <c r="E30" s="39" t="s">
        <v>482</v>
      </c>
    </row>
    <row r="31" spans="1:16" ht="25.5">
      <c r="A31" t="s">
        <v>49</v>
      </c>
      <c s="34" t="s">
        <v>71</v>
      </c>
      <c s="34" t="s">
        <v>483</v>
      </c>
      <c s="35" t="s">
        <v>52</v>
      </c>
      <c s="6" t="s">
        <v>484</v>
      </c>
      <c s="36" t="s">
        <v>274</v>
      </c>
      <c s="37">
        <v>1000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55</v>
      </c>
      <c>
        <f>(M31*21)/100</f>
      </c>
      <c t="s">
        <v>27</v>
      </c>
    </row>
    <row r="32" spans="1:5" ht="12.75">
      <c r="A32" s="35" t="s">
        <v>56</v>
      </c>
      <c r="E32" s="39" t="s">
        <v>485</v>
      </c>
    </row>
    <row r="33" spans="1:5" ht="12.75">
      <c r="A33" s="35" t="s">
        <v>57</v>
      </c>
      <c r="E33" s="40" t="s">
        <v>486</v>
      </c>
    </row>
    <row r="34" spans="1:5" ht="114.75">
      <c r="A34" t="s">
        <v>59</v>
      </c>
      <c r="E34" s="39" t="s">
        <v>487</v>
      </c>
    </row>
    <row r="35" spans="1:16" ht="12.75">
      <c r="A35" t="s">
        <v>49</v>
      </c>
      <c s="34" t="s">
        <v>76</v>
      </c>
      <c s="34" t="s">
        <v>488</v>
      </c>
      <c s="35" t="s">
        <v>52</v>
      </c>
      <c s="6" t="s">
        <v>489</v>
      </c>
      <c s="36" t="s">
        <v>109</v>
      </c>
      <c s="37">
        <v>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55</v>
      </c>
      <c>
        <f>(M35*21)/100</f>
      </c>
      <c t="s">
        <v>27</v>
      </c>
    </row>
    <row r="36" spans="1:5" ht="25.5">
      <c r="A36" s="35" t="s">
        <v>56</v>
      </c>
      <c r="E36" s="39" t="s">
        <v>490</v>
      </c>
    </row>
    <row r="37" spans="1:5" ht="12.75">
      <c r="A37" s="35" t="s">
        <v>57</v>
      </c>
      <c r="E37" s="40" t="s">
        <v>52</v>
      </c>
    </row>
    <row r="38" spans="1:5" ht="178.5">
      <c r="A38" t="s">
        <v>59</v>
      </c>
      <c r="E38" s="39" t="s">
        <v>491</v>
      </c>
    </row>
    <row r="39" spans="1:16" ht="12.75">
      <c r="A39" t="s">
        <v>49</v>
      </c>
      <c s="34" t="s">
        <v>90</v>
      </c>
      <c s="34" t="s">
        <v>492</v>
      </c>
      <c s="35" t="s">
        <v>52</v>
      </c>
      <c s="6" t="s">
        <v>493</v>
      </c>
      <c s="36" t="s">
        <v>109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120</v>
      </c>
      <c>
        <f>(M39*21)/100</f>
      </c>
      <c t="s">
        <v>27</v>
      </c>
    </row>
    <row r="40" spans="1:5" ht="12.75">
      <c r="A40" s="35" t="s">
        <v>56</v>
      </c>
      <c r="E40" s="39" t="s">
        <v>50</v>
      </c>
    </row>
    <row r="41" spans="1:5" ht="12.75">
      <c r="A41" s="35" t="s">
        <v>57</v>
      </c>
      <c r="E41" s="40" t="s">
        <v>178</v>
      </c>
    </row>
    <row r="42" spans="1:5" ht="12.75">
      <c r="A42" t="s">
        <v>59</v>
      </c>
      <c r="E42" s="39" t="s">
        <v>52</v>
      </c>
    </row>
    <row r="43" spans="1:16" ht="12.75">
      <c r="A43" t="s">
        <v>49</v>
      </c>
      <c s="34" t="s">
        <v>102</v>
      </c>
      <c s="34" t="s">
        <v>494</v>
      </c>
      <c s="35" t="s">
        <v>52</v>
      </c>
      <c s="6" t="s">
        <v>495</v>
      </c>
      <c s="36" t="s">
        <v>496</v>
      </c>
      <c s="37">
        <v>0.15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120</v>
      </c>
      <c>
        <f>(M43*21)/100</f>
      </c>
      <c t="s">
        <v>27</v>
      </c>
    </row>
    <row r="44" spans="1:5" ht="12.75">
      <c r="A44" s="35" t="s">
        <v>56</v>
      </c>
      <c r="E44" s="39" t="s">
        <v>466</v>
      </c>
    </row>
    <row r="45" spans="1:5" ht="12.75">
      <c r="A45" s="35" t="s">
        <v>57</v>
      </c>
      <c r="E45" s="40" t="s">
        <v>497</v>
      </c>
    </row>
    <row r="46" spans="1:5" ht="12.75">
      <c r="A46" t="s">
        <v>59</v>
      </c>
      <c r="E46" s="39" t="s">
        <v>468</v>
      </c>
    </row>
    <row r="47" spans="1:16" ht="12.75">
      <c r="A47" t="s">
        <v>49</v>
      </c>
      <c s="34" t="s">
        <v>106</v>
      </c>
      <c s="34" t="s">
        <v>498</v>
      </c>
      <c s="35" t="s">
        <v>52</v>
      </c>
      <c s="6" t="s">
        <v>499</v>
      </c>
      <c s="36" t="s">
        <v>496</v>
      </c>
      <c s="37">
        <v>0.15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120</v>
      </c>
      <c>
        <f>(M47*21)/100</f>
      </c>
      <c t="s">
        <v>27</v>
      </c>
    </row>
    <row r="48" spans="1:5" ht="12.75">
      <c r="A48" s="35" t="s">
        <v>56</v>
      </c>
      <c r="E48" s="39" t="s">
        <v>466</v>
      </c>
    </row>
    <row r="49" spans="1:5" ht="12.75">
      <c r="A49" s="35" t="s">
        <v>57</v>
      </c>
      <c r="E49" s="40" t="s">
        <v>497</v>
      </c>
    </row>
    <row r="50" spans="1:5" ht="12.75">
      <c r="A50" t="s">
        <v>59</v>
      </c>
      <c r="E50" s="39" t="s">
        <v>468</v>
      </c>
    </row>
    <row r="51" spans="1:16" ht="12.75">
      <c r="A51" t="s">
        <v>49</v>
      </c>
      <c s="34" t="s">
        <v>112</v>
      </c>
      <c s="34" t="s">
        <v>500</v>
      </c>
      <c s="35" t="s">
        <v>52</v>
      </c>
      <c s="6" t="s">
        <v>501</v>
      </c>
      <c s="36" t="s">
        <v>496</v>
      </c>
      <c s="37">
        <v>0.15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120</v>
      </c>
      <c>
        <f>(M51*21)/100</f>
      </c>
      <c t="s">
        <v>27</v>
      </c>
    </row>
    <row r="52" spans="1:5" ht="12.75">
      <c r="A52" s="35" t="s">
        <v>56</v>
      </c>
      <c r="E52" s="39" t="s">
        <v>502</v>
      </c>
    </row>
    <row r="53" spans="1:5" ht="12.75">
      <c r="A53" s="35" t="s">
        <v>57</v>
      </c>
      <c r="E53" s="40" t="s">
        <v>497</v>
      </c>
    </row>
    <row r="54" spans="1:5" ht="12.75">
      <c r="A54" t="s">
        <v>59</v>
      </c>
      <c r="E54" s="39" t="s">
        <v>468</v>
      </c>
    </row>
    <row r="55" spans="1:16" ht="12.75">
      <c r="A55" t="s">
        <v>49</v>
      </c>
      <c s="34" t="s">
        <v>124</v>
      </c>
      <c s="34" t="s">
        <v>503</v>
      </c>
      <c s="35" t="s">
        <v>52</v>
      </c>
      <c s="6" t="s">
        <v>504</v>
      </c>
      <c s="36" t="s">
        <v>109</v>
      </c>
      <c s="37">
        <v>20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120</v>
      </c>
      <c>
        <f>(M55*21)/100</f>
      </c>
      <c t="s">
        <v>27</v>
      </c>
    </row>
    <row r="56" spans="1:5" ht="12.75">
      <c r="A56" s="35" t="s">
        <v>56</v>
      </c>
      <c r="E56" s="39" t="s">
        <v>466</v>
      </c>
    </row>
    <row r="57" spans="1:5" ht="12.75">
      <c r="A57" s="35" t="s">
        <v>57</v>
      </c>
      <c r="E57" s="40" t="s">
        <v>505</v>
      </c>
    </row>
    <row r="58" spans="1:5" ht="12.75">
      <c r="A58" t="s">
        <v>59</v>
      </c>
      <c r="E58" s="39" t="s">
        <v>468</v>
      </c>
    </row>
    <row r="59" spans="1:16" ht="25.5">
      <c r="A59" t="s">
        <v>49</v>
      </c>
      <c s="34" t="s">
        <v>129</v>
      </c>
      <c s="34" t="s">
        <v>506</v>
      </c>
      <c s="35" t="s">
        <v>52</v>
      </c>
      <c s="6" t="s">
        <v>507</v>
      </c>
      <c s="36" t="s">
        <v>508</v>
      </c>
      <c s="37">
        <v>20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120</v>
      </c>
      <c>
        <f>(M59*21)/100</f>
      </c>
      <c t="s">
        <v>27</v>
      </c>
    </row>
    <row r="60" spans="1:5" ht="12.75">
      <c r="A60" s="35" t="s">
        <v>56</v>
      </c>
      <c r="E60" s="39" t="s">
        <v>466</v>
      </c>
    </row>
    <row r="61" spans="1:5" ht="12.75">
      <c r="A61" s="35" t="s">
        <v>57</v>
      </c>
      <c r="E61" s="40" t="s">
        <v>509</v>
      </c>
    </row>
    <row r="62" spans="1:5" ht="12.75">
      <c r="A62" t="s">
        <v>59</v>
      </c>
      <c r="E62" s="39" t="s">
        <v>468</v>
      </c>
    </row>
    <row r="63" spans="1:16" ht="25.5">
      <c r="A63" t="s">
        <v>49</v>
      </c>
      <c s="34" t="s">
        <v>141</v>
      </c>
      <c s="34" t="s">
        <v>510</v>
      </c>
      <c s="35" t="s">
        <v>52</v>
      </c>
      <c s="6" t="s">
        <v>511</v>
      </c>
      <c s="36" t="s">
        <v>109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120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57</v>
      </c>
      <c r="E65" s="40" t="s">
        <v>512</v>
      </c>
    </row>
    <row r="66" spans="1:5" ht="102">
      <c r="A66" t="s">
        <v>59</v>
      </c>
      <c r="E66" s="39" t="s">
        <v>513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459</v>
      </c>
      <c s="41">
        <f>Rekapitulace!C15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459</v>
      </c>
      <c r="E4" s="26" t="s">
        <v>460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COUNTIFS(L8:L10,"=0",A8:A10,"P")+COUNTIFS(L8:L10,"",A8:A10,"P")+SUM(Q8:Q10)</f>
      </c>
    </row>
    <row r="8" spans="1:13" ht="12.75">
      <c r="A8" t="s">
        <v>44</v>
      </c>
      <c r="C8" s="28" t="s">
        <v>516</v>
      </c>
      <c r="E8" s="30" t="s">
        <v>515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86</v>
      </c>
      <c r="E9" s="33" t="s">
        <v>349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517</v>
      </c>
      <c s="35" t="s">
        <v>52</v>
      </c>
      <c s="6" t="s">
        <v>518</v>
      </c>
      <c s="36" t="s">
        <v>171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57</v>
      </c>
      <c r="E12" s="40" t="s">
        <v>52</v>
      </c>
    </row>
    <row r="13" spans="1:5" ht="114.75">
      <c r="A13" t="s">
        <v>59</v>
      </c>
      <c r="E13" s="39" t="s">
        <v>519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520</v>
      </c>
      <c s="41">
        <f>Rekapitulace!C18</f>
      </c>
      <c s="20" t="s">
        <v>0</v>
      </c>
      <c t="s">
        <v>22</v>
      </c>
      <c t="s">
        <v>27</v>
      </c>
    </row>
    <row r="4" spans="1:16" ht="32" customHeight="1">
      <c r="A4" s="24" t="s">
        <v>19</v>
      </c>
      <c s="25" t="s">
        <v>28</v>
      </c>
      <c s="27" t="s">
        <v>520</v>
      </c>
      <c r="E4" s="26" t="s">
        <v>521</v>
      </c>
      <c r="O4" t="s">
        <v>23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24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523</v>
      </c>
      <c r="E8" s="30" t="s">
        <v>521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50</v>
      </c>
      <c r="E9" s="33" t="s">
        <v>524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50</v>
      </c>
      <c s="34" t="s">
        <v>525</v>
      </c>
      <c s="35" t="s">
        <v>52</v>
      </c>
      <c s="6" t="s">
        <v>526</v>
      </c>
      <c s="36" t="s">
        <v>171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527</v>
      </c>
      <c>
        <f>(M10*21)/100</f>
      </c>
      <c t="s">
        <v>27</v>
      </c>
    </row>
    <row r="11" spans="1:5" ht="12.75">
      <c r="A11" s="35" t="s">
        <v>56</v>
      </c>
      <c r="E11" s="39" t="s">
        <v>528</v>
      </c>
    </row>
    <row r="12" spans="1:5" ht="12.75">
      <c r="A12" s="35" t="s">
        <v>57</v>
      </c>
      <c r="E12" s="40" t="s">
        <v>529</v>
      </c>
    </row>
    <row r="13" spans="1:5" ht="89.25">
      <c r="A13" t="s">
        <v>59</v>
      </c>
      <c r="E13" s="39" t="s">
        <v>530</v>
      </c>
    </row>
    <row r="14" spans="1:16" ht="12.75">
      <c r="A14" t="s">
        <v>49</v>
      </c>
      <c s="34" t="s">
        <v>27</v>
      </c>
      <c s="34" t="s">
        <v>531</v>
      </c>
      <c s="35" t="s">
        <v>52</v>
      </c>
      <c s="6" t="s">
        <v>532</v>
      </c>
      <c s="36" t="s">
        <v>171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527</v>
      </c>
      <c>
        <f>(M14*21)/100</f>
      </c>
      <c t="s">
        <v>27</v>
      </c>
    </row>
    <row r="15" spans="1:5" ht="12.75">
      <c r="A15" s="35" t="s">
        <v>56</v>
      </c>
      <c r="E15" s="39" t="s">
        <v>533</v>
      </c>
    </row>
    <row r="16" spans="1:5" ht="12.75">
      <c r="A16" s="35" t="s">
        <v>57</v>
      </c>
      <c r="E16" s="40" t="s">
        <v>529</v>
      </c>
    </row>
    <row r="17" spans="1:5" ht="102">
      <c r="A17" t="s">
        <v>59</v>
      </c>
      <c r="E17" s="39" t="s">
        <v>534</v>
      </c>
    </row>
    <row r="18" spans="1:16" ht="12.75">
      <c r="A18" t="s">
        <v>49</v>
      </c>
      <c s="34" t="s">
        <v>25</v>
      </c>
      <c s="34" t="s">
        <v>535</v>
      </c>
      <c s="35" t="s">
        <v>52</v>
      </c>
      <c s="6" t="s">
        <v>536</v>
      </c>
      <c s="36" t="s">
        <v>171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527</v>
      </c>
      <c>
        <f>(M18*21)/100</f>
      </c>
      <c t="s">
        <v>27</v>
      </c>
    </row>
    <row r="19" spans="1:5" ht="12.75">
      <c r="A19" s="35" t="s">
        <v>56</v>
      </c>
      <c r="E19" s="39" t="s">
        <v>537</v>
      </c>
    </row>
    <row r="20" spans="1:5" ht="12.75">
      <c r="A20" s="35" t="s">
        <v>57</v>
      </c>
      <c r="E20" s="40" t="s">
        <v>529</v>
      </c>
    </row>
    <row r="21" spans="1:5" ht="38.25">
      <c r="A21" t="s">
        <v>59</v>
      </c>
      <c r="E21" s="39" t="s">
        <v>538</v>
      </c>
    </row>
    <row r="22" spans="1:13" ht="12.75">
      <c r="A22" t="s">
        <v>46</v>
      </c>
      <c r="C22" s="31" t="s">
        <v>27</v>
      </c>
      <c r="E22" s="33" t="s">
        <v>539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71</v>
      </c>
      <c s="34" t="s">
        <v>540</v>
      </c>
      <c s="35" t="s">
        <v>52</v>
      </c>
      <c s="6" t="s">
        <v>541</v>
      </c>
      <c s="36" t="s">
        <v>171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527</v>
      </c>
      <c>
        <f>(M23*21)/100</f>
      </c>
      <c t="s">
        <v>27</v>
      </c>
    </row>
    <row r="24" spans="1:5" ht="12.75">
      <c r="A24" s="35" t="s">
        <v>56</v>
      </c>
      <c r="E24" s="39" t="s">
        <v>542</v>
      </c>
    </row>
    <row r="25" spans="1:5" ht="12.75">
      <c r="A25" s="35" t="s">
        <v>57</v>
      </c>
      <c r="E25" s="40" t="s">
        <v>543</v>
      </c>
    </row>
    <row r="26" spans="1:5" ht="25.5">
      <c r="A26" t="s">
        <v>59</v>
      </c>
      <c r="E26" s="39" t="s">
        <v>544</v>
      </c>
    </row>
    <row r="27" spans="1:16" ht="12.75">
      <c r="A27" t="s">
        <v>49</v>
      </c>
      <c s="34" t="s">
        <v>76</v>
      </c>
      <c s="34" t="s">
        <v>545</v>
      </c>
      <c s="35" t="s">
        <v>52</v>
      </c>
      <c s="6" t="s">
        <v>546</v>
      </c>
      <c s="36" t="s">
        <v>171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527</v>
      </c>
      <c>
        <f>(M27*21)/100</f>
      </c>
      <c t="s">
        <v>27</v>
      </c>
    </row>
    <row r="28" spans="1:5" ht="12.75">
      <c r="A28" s="35" t="s">
        <v>56</v>
      </c>
      <c r="E28" s="39" t="s">
        <v>547</v>
      </c>
    </row>
    <row r="29" spans="1:5" ht="12.75">
      <c r="A29" s="35" t="s">
        <v>57</v>
      </c>
      <c r="E29" s="40" t="s">
        <v>529</v>
      </c>
    </row>
    <row r="30" spans="1:5" ht="89.25">
      <c r="A30" t="s">
        <v>59</v>
      </c>
      <c r="E30" s="39" t="s">
        <v>548</v>
      </c>
    </row>
    <row r="31" spans="1:16" ht="12.75">
      <c r="A31" t="s">
        <v>49</v>
      </c>
      <c s="34" t="s">
        <v>26</v>
      </c>
      <c s="34" t="s">
        <v>549</v>
      </c>
      <c s="35" t="s">
        <v>52</v>
      </c>
      <c s="6" t="s">
        <v>550</v>
      </c>
      <c s="36" t="s">
        <v>171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527</v>
      </c>
      <c>
        <f>(M31*21)/100</f>
      </c>
      <c t="s">
        <v>27</v>
      </c>
    </row>
    <row r="32" spans="1:5" ht="12.75">
      <c r="A32" s="35" t="s">
        <v>56</v>
      </c>
      <c r="E32" s="39" t="s">
        <v>551</v>
      </c>
    </row>
    <row r="33" spans="1:5" ht="12.75">
      <c r="A33" s="35" t="s">
        <v>57</v>
      </c>
      <c r="E33" s="40" t="s">
        <v>529</v>
      </c>
    </row>
    <row r="34" spans="1:5" ht="76.5">
      <c r="A34" t="s">
        <v>59</v>
      </c>
      <c r="E34" s="39" t="s">
        <v>552</v>
      </c>
    </row>
    <row r="35" spans="1:16" ht="12.75">
      <c r="A35" t="s">
        <v>49</v>
      </c>
      <c s="34" t="s">
        <v>86</v>
      </c>
      <c s="34" t="s">
        <v>553</v>
      </c>
      <c s="35" t="s">
        <v>52</v>
      </c>
      <c s="6" t="s">
        <v>554</v>
      </c>
      <c s="36" t="s">
        <v>171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527</v>
      </c>
      <c>
        <f>(M35*21)/100</f>
      </c>
      <c t="s">
        <v>27</v>
      </c>
    </row>
    <row r="36" spans="1:5" ht="25.5">
      <c r="A36" s="35" t="s">
        <v>56</v>
      </c>
      <c r="E36" s="39" t="s">
        <v>555</v>
      </c>
    </row>
    <row r="37" spans="1:5" ht="12.75">
      <c r="A37" s="35" t="s">
        <v>57</v>
      </c>
      <c r="E37" s="40" t="s">
        <v>556</v>
      </c>
    </row>
    <row r="38" spans="1:5" ht="12.75">
      <c r="A38" t="s">
        <v>59</v>
      </c>
      <c r="E38" s="39" t="s">
        <v>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